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5-Year Model" sheetId="2" state="visible" r:id="rId2"/>
    <sheet name="Synergies" sheetId="3" state="visible" r:id="rId3"/>
    <sheet name="Valua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#,##0.0"/>
    <numFmt numFmtId="165" formatCode="dd-mmm-yyyy"/>
    <numFmt numFmtId="166" formatCode="0.0%"/>
    <numFmt numFmtId="167" formatCode="$#,##0.00"/>
    <numFmt numFmtId="168" formatCode="$#,##0.000"/>
    <numFmt numFmtId="169" formatCode="0.0&quot;x&quot;"/>
    <numFmt numFmtId="170" formatCode="0.000"/>
    <numFmt numFmtId="171" formatCode="yyyy-mm-dd"/>
  </numFmts>
  <fonts count="16">
    <font>
      <name val="Calibri"/>
      <family val="2"/>
      <color theme="1"/>
      <sz val="11"/>
      <scheme val="minor"/>
    </font>
    <font>
      <name val="Calibri"/>
      <b val="1"/>
      <color rgb="001F3864"/>
      <sz val="14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666666"/>
      <sz val="9"/>
    </font>
    <font>
      <name val="Calibri"/>
      <b val="1"/>
      <sz val="11"/>
    </font>
    <font>
      <b val="1"/>
      <color rgb="00833C00"/>
      <sz val="10"/>
    </font>
    <font>
      <b val="1"/>
      <color rgb="005A6B7C"/>
      <sz val="11"/>
    </font>
    <font>
      <b val="1"/>
      <color rgb="001F3864"/>
      <sz val="11"/>
    </font>
    <font>
      <color rgb="00000000"/>
    </font>
    <font>
      <color rgb="005A6B7C"/>
      <sz val="9"/>
    </font>
    <font>
      <b val="1"/>
      <i val="1"/>
      <color rgb="005A6B7C"/>
    </font>
    <font>
      <b val="1"/>
      <color rgb="001F3864"/>
    </font>
    <font>
      <b val="1"/>
    </font>
    <font>
      <i val="1"/>
      <color rgb="005A6B7C"/>
      <sz val="9"/>
    </font>
    <font>
      <color rgb="00833C00"/>
      <sz val="10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DCE6F1"/>
      </patternFill>
    </fill>
    <fill>
      <patternFill patternType="solid">
        <fgColor rgb="00FFE699"/>
      </patternFill>
    </fill>
    <fill>
      <patternFill patternType="solid">
        <fgColor rgb="00D9E2F3"/>
      </patternFill>
    </fill>
  </fills>
  <borders count="4">
    <border>
      <left/>
      <right/>
      <top/>
      <bottom/>
      <diagonal/>
    </border>
    <border/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thin">
        <color rgb="001F3864"/>
      </bottom>
    </border>
  </borders>
  <cellStyleXfs count="7">
    <xf numFmtId="0" fontId="0" fillId="0" borderId="0"/>
    <xf numFmtId="0" fontId="1" fillId="0" borderId="1" applyAlignment="1">
      <alignment horizontal="left" vertical="center"/>
    </xf>
    <xf numFmtId="0" fontId="2" fillId="2" borderId="2" applyAlignment="1">
      <alignment horizontal="center" vertical="center" wrapText="1"/>
    </xf>
    <xf numFmtId="0" fontId="3" fillId="3" borderId="2" applyAlignment="1">
      <alignment horizontal="right" vertical="center"/>
    </xf>
    <xf numFmtId="0" fontId="3" fillId="0" borderId="2" applyAlignment="1">
      <alignment horizontal="right" vertical="center"/>
    </xf>
    <xf numFmtId="0" fontId="4" fillId="0" borderId="1" applyAlignment="1">
      <alignment horizontal="left" vertical="top" wrapText="1"/>
    </xf>
    <xf numFmtId="0" fontId="5" fillId="4" borderId="2" applyAlignment="1">
      <alignment horizontal="right" vertical="center"/>
    </xf>
  </cellStyleXfs>
  <cellXfs count="46">
    <xf numFmtId="0" fontId="0" fillId="0" borderId="0" pivotButton="0" quotePrefix="0" xfId="0"/>
    <xf numFmtId="0" fontId="3" fillId="0" borderId="0" pivotButton="0" quotePrefix="0" xfId="0"/>
    <xf numFmtId="0" fontId="1" fillId="0" borderId="1" applyAlignment="1" pivotButton="0" quotePrefix="0" xfId="1">
      <alignment horizontal="left" vertical="center"/>
    </xf>
    <xf numFmtId="0" fontId="6" fillId="5" borderId="0" applyAlignment="1" pivotButton="0" quotePrefix="0" xfId="0">
      <alignment horizontal="left" vertical="center"/>
    </xf>
    <xf numFmtId="0" fontId="7" fillId="0" borderId="0" pivotButton="0" quotePrefix="0" xfId="0"/>
    <xf numFmtId="0" fontId="4" fillId="0" borderId="1" applyAlignment="1" pivotButton="0" quotePrefix="0" xfId="5">
      <alignment horizontal="left" vertical="top" wrapText="1"/>
    </xf>
    <xf numFmtId="0" fontId="8" fillId="6" borderId="3" pivotButton="0" quotePrefix="0" xfId="0"/>
    <xf numFmtId="0" fontId="2" fillId="2" borderId="2" applyAlignment="1" pivotButton="0" quotePrefix="0" xfId="2">
      <alignment horizontal="center" vertical="center" wrapText="1"/>
    </xf>
    <xf numFmtId="1" fontId="2" fillId="2" borderId="2" applyAlignment="1" pivotButton="0" quotePrefix="0" xfId="2">
      <alignment horizontal="center" vertical="center" wrapText="1"/>
    </xf>
    <xf numFmtId="0" fontId="9" fillId="0" borderId="0" applyAlignment="1" pivotButton="0" quotePrefix="0" xfId="0">
      <alignment horizontal="left" vertical="center" indent="1"/>
    </xf>
    <xf numFmtId="164" fontId="3" fillId="3" borderId="2" applyAlignment="1" pivotButton="0" quotePrefix="0" xfId="3">
      <alignment horizontal="right" vertical="center"/>
    </xf>
    <xf numFmtId="0" fontId="10" fillId="0" borderId="0" applyAlignment="1" pivotButton="0" quotePrefix="0" xfId="0">
      <alignment horizontal="center" vertical="center"/>
    </xf>
    <xf numFmtId="9" fontId="3" fillId="3" borderId="2" applyAlignment="1" pivotButton="0" quotePrefix="0" xfId="3">
      <alignment horizontal="right" vertical="center"/>
    </xf>
    <xf numFmtId="164" fontId="3" fillId="0" borderId="2" applyAlignment="1" pivotButton="0" quotePrefix="0" xfId="4">
      <alignment horizontal="right" vertical="center"/>
    </xf>
    <xf numFmtId="9" fontId="3" fillId="0" borderId="2" applyAlignment="1" pivotButton="0" quotePrefix="0" xfId="4">
      <alignment horizontal="right" vertical="center"/>
    </xf>
    <xf numFmtId="165" fontId="3" fillId="3" borderId="2" applyAlignment="1" pivotButton="0" quotePrefix="0" xfId="3">
      <alignment horizontal="right" vertical="center"/>
    </xf>
    <xf numFmtId="0" fontId="10" fillId="0" borderId="0" pivotButton="0" quotePrefix="0" xfId="0"/>
    <xf numFmtId="166" fontId="3" fillId="3" borderId="2" applyAlignment="1" pivotButton="0" quotePrefix="0" xfId="3">
      <alignment horizontal="right" vertical="center"/>
    </xf>
    <xf numFmtId="3" fontId="3" fillId="3" borderId="2" applyAlignment="1" pivotButton="0" quotePrefix="0" xfId="3">
      <alignment horizontal="right" vertical="center"/>
    </xf>
    <xf numFmtId="3" fontId="3" fillId="0" borderId="2" applyAlignment="1" pivotButton="0" quotePrefix="0" xfId="4">
      <alignment horizontal="right" vertical="center"/>
    </xf>
    <xf numFmtId="167" fontId="3" fillId="3" borderId="2" applyAlignment="1" pivotButton="0" quotePrefix="0" xfId="3">
      <alignment horizontal="right" vertical="center"/>
    </xf>
    <xf numFmtId="167" fontId="3" fillId="0" borderId="2" applyAlignment="1" pivotButton="0" quotePrefix="0" xfId="4">
      <alignment horizontal="right" vertical="center"/>
    </xf>
    <xf numFmtId="0" fontId="3" fillId="3" borderId="2" applyAlignment="1" pivotButton="0" quotePrefix="0" xfId="3">
      <alignment horizontal="right" vertical="center"/>
    </xf>
    <xf numFmtId="168" fontId="3" fillId="0" borderId="2" applyAlignment="1" pivotButton="0" quotePrefix="0" xfId="4">
      <alignment horizontal="right" vertical="center"/>
    </xf>
    <xf numFmtId="0" fontId="11" fillId="0" borderId="0" pivotButton="0" quotePrefix="0" xfId="0"/>
    <xf numFmtId="169" fontId="3" fillId="3" borderId="2" applyAlignment="1" pivotButton="0" quotePrefix="0" xfId="3">
      <alignment horizontal="right" vertical="center"/>
    </xf>
    <xf numFmtId="0" fontId="12" fillId="0" borderId="0" applyAlignment="1" pivotButton="0" quotePrefix="0" xfId="0">
      <alignment horizontal="left" vertical="center" indent="1"/>
    </xf>
    <xf numFmtId="0" fontId="12" fillId="0" borderId="0" applyAlignment="1" pivotButton="0" quotePrefix="0" xfId="0">
      <alignment horizontal="left" vertical="center"/>
    </xf>
    <xf numFmtId="164" fontId="13" fillId="4" borderId="2" applyAlignment="1" pivotButton="0" quotePrefix="0" xfId="4">
      <alignment horizontal="right" vertical="center"/>
    </xf>
    <xf numFmtId="166" fontId="3" fillId="0" borderId="2" applyAlignment="1" pivotButton="0" quotePrefix="0" xfId="4">
      <alignment horizontal="right" vertical="center"/>
    </xf>
    <xf numFmtId="0" fontId="3" fillId="0" borderId="2" applyAlignment="1" pivotButton="0" quotePrefix="0" xfId="4">
      <alignment horizontal="right" vertical="center"/>
    </xf>
    <xf numFmtId="0" fontId="10" fillId="0" borderId="0" applyAlignment="1" pivotButton="0" quotePrefix="0" xfId="0">
      <alignment horizontal="center"/>
    </xf>
    <xf numFmtId="170" fontId="3" fillId="0" borderId="2" applyAlignment="1" pivotButton="0" quotePrefix="0" xfId="4">
      <alignment horizontal="right" vertical="center"/>
    </xf>
    <xf numFmtId="0" fontId="14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169" fontId="13" fillId="4" borderId="2" applyAlignment="1" pivotButton="0" quotePrefix="0" xfId="4">
      <alignment horizontal="right" vertical="center"/>
    </xf>
    <xf numFmtId="0" fontId="15" fillId="5" borderId="0" applyAlignment="1" pivotButton="0" quotePrefix="0" xfId="0">
      <alignment vertical="top" wrapText="1"/>
    </xf>
    <xf numFmtId="165" fontId="3" fillId="3" borderId="2" applyAlignment="1" pivotButton="0" quotePrefix="0" xfId="3">
      <alignment horizontal="right" vertical="center"/>
    </xf>
    <xf numFmtId="166" fontId="3" fillId="3" borderId="2" applyAlignment="1" pivotButton="0" quotePrefix="0" xfId="3">
      <alignment horizontal="right" vertical="center"/>
    </xf>
    <xf numFmtId="167" fontId="3" fillId="3" borderId="2" applyAlignment="1" pivotButton="0" quotePrefix="0" xfId="3">
      <alignment horizontal="right" vertical="center"/>
    </xf>
    <xf numFmtId="167" fontId="3" fillId="0" borderId="2" applyAlignment="1" pivotButton="0" quotePrefix="0" xfId="4">
      <alignment horizontal="right" vertical="center"/>
    </xf>
    <xf numFmtId="168" fontId="3" fillId="0" borderId="2" applyAlignment="1" pivotButton="0" quotePrefix="0" xfId="4">
      <alignment horizontal="right" vertical="center"/>
    </xf>
    <xf numFmtId="169" fontId="3" fillId="3" borderId="2" applyAlignment="1" pivotButton="0" quotePrefix="0" xfId="3">
      <alignment horizontal="right" vertical="center"/>
    </xf>
    <xf numFmtId="166" fontId="3" fillId="0" borderId="2" applyAlignment="1" pivotButton="0" quotePrefix="0" xfId="4">
      <alignment horizontal="right" vertical="center"/>
    </xf>
    <xf numFmtId="170" fontId="3" fillId="0" borderId="2" applyAlignment="1" pivotButton="0" quotePrefix="0" xfId="4">
      <alignment horizontal="right" vertical="center"/>
    </xf>
    <xf numFmtId="169" fontId="13" fillId="4" borderId="2" applyAlignment="1" pivotButton="0" quotePrefix="0" xfId="4">
      <alignment horizontal="right" vertical="center"/>
    </xf>
  </cellXfs>
  <cellStyles count="7">
    <cellStyle name="Normal" xfId="0" builtinId="0" hidden="0"/>
    <cellStyle name="DV_Title" xfId="1" hidden="0"/>
    <cellStyle name="DV_Header" xfId="2" hidden="0"/>
    <cellStyle name="DV_Input" xfId="3" hidden="0"/>
    <cellStyle name="DV_Calc" xfId="4" hidden="0"/>
    <cellStyle name="DV_Note" xfId="5" hidden="0"/>
    <cellStyle name="DV_Highlight" xfId="6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Illustrative total revenue vs. EBITDA ($M)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'5-Year Model'!A23</f>
            </strRef>
          </tx>
          <spPr>
            <a:solidFill>
              <a:srgbClr val="1F3864"/>
            </a:solidFill>
            <a:ln>
              <a:prstDash val="solid"/>
            </a:ln>
          </spPr>
          <cat>
            <numRef>
              <f>'5-Year Model'!$B$16:$F$16</f>
            </numRef>
          </cat>
          <val>
            <numRef>
              <f>'5-Year Model'!$B$23:$F$23</f>
            </numRef>
          </val>
        </ser>
        <ser>
          <idx val="1"/>
          <order val="1"/>
          <tx>
            <strRef>
              <f>'5-Year Model'!A45</f>
            </strRef>
          </tx>
          <spPr>
            <a:solidFill>
              <a:srgbClr val="4A90D9"/>
            </a:solidFill>
            <a:ln>
              <a:prstDash val="solid"/>
            </a:ln>
          </spPr>
          <cat>
            <numRef>
              <f>'5-Year Model'!$B$16:$F$16</f>
            </numRef>
          </cat>
          <val>
            <numRef>
              <f>'5-Year Model'!$B$45:$F$45</f>
            </numRef>
          </val>
        </ser>
        <dLbls>
          <numFmt formatCode="#,##0.0"/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.0" sourceLinked="0"/>
        <majorTickMark val="out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Illustrative synergies by year ($M)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'Synergies'!A15</f>
            </strRef>
          </tx>
          <spPr>
            <a:solidFill>
              <a:srgbClr val="1F3864"/>
            </a:solidFill>
            <a:ln>
              <a:prstDash val="solid"/>
            </a:ln>
          </spPr>
          <cat>
            <numRef>
              <f>'Synergies'!$B$11:$F$11</f>
            </numRef>
          </cat>
          <val>
            <numRef>
              <f>'Synergies'!$B$15:$F$15</f>
            </numRef>
          </val>
        </ser>
        <ser>
          <idx val="1"/>
          <order val="1"/>
          <tx>
            <strRef>
              <f>'Synergies'!A21</f>
            </strRef>
          </tx>
          <spPr>
            <a:solidFill>
              <a:srgbClr val="4A90D9"/>
            </a:solidFill>
            <a:ln>
              <a:prstDash val="solid"/>
            </a:ln>
          </spPr>
          <cat>
            <numRef>
              <f>'Synergies'!$B$11:$F$11</f>
            </numRef>
          </cat>
          <val>
            <numRef>
              <f>'Synergies'!$B$21:$F$21</f>
            </numRef>
          </val>
        </ser>
        <dLbls>
          <numFmt formatCode="#,##0.0"/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.0" sourceLinked="0"/>
        <majorTickMark val="out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Illustrative valuation range by methodology ($M)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'Valuation'!B56</f>
            </strRef>
          </tx>
          <spPr>
            <a:solidFill>
              <a:srgbClr val="1F3864"/>
            </a:solidFill>
            <a:ln>
              <a:prstDash val="solid"/>
            </a:ln>
          </spPr>
          <cat>
            <numRef>
              <f>'Valuation'!$A$57:$A$60</f>
            </numRef>
          </cat>
          <val>
            <numRef>
              <f>'Valuation'!$B$57:$B$60</f>
            </numRef>
          </val>
        </ser>
        <ser>
          <idx val="1"/>
          <order val="1"/>
          <tx>
            <strRef>
              <f>'Valuation'!C56</f>
            </strRef>
          </tx>
          <spPr>
            <a:solidFill>
              <a:srgbClr val="4A90D9"/>
            </a:solidFill>
            <a:ln>
              <a:prstDash val="solid"/>
            </a:ln>
          </spPr>
          <cat>
            <numRef>
              <f>'Valuation'!$A$57:$A$60</f>
            </numRef>
          </cat>
          <val>
            <numRef>
              <f>'Valuation'!$C$57:$C$60</f>
            </numRef>
          </val>
        </ser>
        <dLbls>
          <numFmt formatCode="#,##0"/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out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61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30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64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44" customWidth="1" min="8" max="8"/>
  </cols>
  <sheetData>
    <row r="1">
      <c r="A1" s="2" t="inlineStr">
        <is>
          <t>DroneUp Acquisition — Valuation &amp; Synergy Model</t>
        </is>
      </c>
    </row>
    <row r="2" ht="18" customHeight="1">
      <c r="A2" s="3" t="inlineStr">
        <is>
          <t>ALL FIGURES ILLUSTRATIVE — FOR DISCUSSION PURPOSES ONLY. Not investment advice; no figures independently verified.</t>
        </is>
      </c>
    </row>
    <row r="3">
      <c r="A3" s="4" t="inlineStr">
        <is>
          <t>Sheet 1 of 4 — Assumptions (all yellow cells are inputs; drive every downstream sheet)</t>
        </is>
      </c>
    </row>
    <row r="4" ht="24" customHeight="1">
      <c r="A4" s="5" t="inlineStr">
        <is>
          <t>Source: task specification supplied by Walmart Corp Dev and the attachment "DroneUp Company Profile: Strategic Fit Analysis for Walmart" (May 2026). All operating, synergy and valuation inputs are illustrative placeholders for discussion.</t>
        </is>
      </c>
    </row>
    <row r="5"/>
    <row r="6">
      <c r="A6" s="6" t="inlineStr">
        <is>
          <t>A.  DEAL ASSUMPTIONS</t>
        </is>
      </c>
      <c r="B6" s="6" t="n"/>
      <c r="C6" s="6" t="n"/>
      <c r="D6" s="6" t="n"/>
      <c r="E6" s="6" t="n"/>
      <c r="F6" s="6" t="n"/>
      <c r="G6" s="6" t="n"/>
      <c r="H6" s="6" t="n"/>
    </row>
    <row r="7">
      <c r="A7" s="7" t="inlineStr">
        <is>
          <t>Item</t>
        </is>
      </c>
      <c r="B7" s="8" t="n">
        <v>2026</v>
      </c>
      <c r="C7" s="8" t="n">
        <v>2027</v>
      </c>
      <c r="D7" s="8" t="n">
        <v>2028</v>
      </c>
      <c r="E7" s="8" t="n">
        <v>2029</v>
      </c>
      <c r="F7" s="8" t="n">
        <v>2030</v>
      </c>
      <c r="G7" s="7" t="inlineStr">
        <is>
          <t>Unit</t>
        </is>
      </c>
      <c r="H7" s="7" t="inlineStr">
        <is>
          <t>Note / derivation</t>
        </is>
      </c>
    </row>
    <row r="8">
      <c r="A8" s="9" t="inlineStr">
        <is>
          <t>Purchase price — base case</t>
        </is>
      </c>
      <c r="B8" s="10" t="n">
        <v>225</v>
      </c>
      <c r="G8" s="11" t="inlineStr">
        <is>
          <t>$M</t>
        </is>
      </c>
      <c r="H8" s="5" t="inlineStr">
        <is>
          <t>Illustrative base case per task spec</t>
        </is>
      </c>
    </row>
    <row r="9">
      <c r="A9" s="9" t="inlineStr">
        <is>
          <t>Purchase price — low end of range</t>
        </is>
      </c>
      <c r="B9" s="10" t="n">
        <v>150</v>
      </c>
      <c r="G9" s="11" t="inlineStr">
        <is>
          <t>$M</t>
        </is>
      </c>
      <c r="H9" s="5" t="inlineStr">
        <is>
          <t>Estimated acquisition range $150–300M</t>
        </is>
      </c>
    </row>
    <row r="10">
      <c r="A10" s="9" t="inlineStr">
        <is>
          <t>Purchase price — high end of range</t>
        </is>
      </c>
      <c r="B10" s="10" t="n">
        <v>300</v>
      </c>
      <c r="G10" s="11" t="inlineStr">
        <is>
          <t>$M</t>
        </is>
      </c>
      <c r="H10" s="5" t="inlineStr">
        <is>
          <t>Estimated acquisition range $150–300M</t>
        </is>
      </c>
    </row>
    <row r="11">
      <c r="A11" s="9" t="inlineStr">
        <is>
          <t>Consideration mix — cash at closing</t>
        </is>
      </c>
      <c r="B11" s="12" t="n">
        <v>0.65</v>
      </c>
      <c r="G11" s="11" t="inlineStr">
        <is>
          <t>% of price</t>
        </is>
      </c>
      <c r="H11" s="5" t="inlineStr">
        <is>
          <t>Illustrative</t>
        </is>
      </c>
    </row>
    <row r="12">
      <c r="A12" s="9" t="inlineStr">
        <is>
          <t>Consideration mix — earn-out</t>
        </is>
      </c>
      <c r="B12" s="12" t="n">
        <v>0.35</v>
      </c>
      <c r="G12" s="11" t="inlineStr">
        <is>
          <t>% of price</t>
        </is>
      </c>
      <c r="H12" s="5" t="inlineStr">
        <is>
          <t>Illustrative; milestone-based</t>
        </is>
      </c>
    </row>
    <row r="13">
      <c r="A13" s="9" t="inlineStr">
        <is>
          <t>Cash at closing</t>
        </is>
      </c>
      <c r="B13" s="13">
        <f>B8*B11</f>
        <v/>
      </c>
      <c r="G13" s="11" t="inlineStr">
        <is>
          <t>$M</t>
        </is>
      </c>
      <c r="H13" s="5" t="inlineStr">
        <is>
          <t>Base price x cash mix</t>
        </is>
      </c>
    </row>
    <row r="14">
      <c r="A14" s="9" t="inlineStr">
        <is>
          <t>Earn-out consideration</t>
        </is>
      </c>
      <c r="B14" s="13">
        <f>B8*B12</f>
        <v/>
      </c>
      <c r="G14" s="11" t="inlineStr">
        <is>
          <t>$M</t>
        </is>
      </c>
      <c r="H14" s="5" t="inlineStr">
        <is>
          <t>Base price x earn-out mix</t>
        </is>
      </c>
    </row>
    <row r="15">
      <c r="A15" s="9" t="inlineStr">
        <is>
          <t>Check — consideration mix sums to 100%</t>
        </is>
      </c>
      <c r="B15" s="14">
        <f>B11+B12</f>
        <v/>
      </c>
      <c r="G15" s="11" t="inlineStr">
        <is>
          <t>%</t>
        </is>
      </c>
      <c r="H15" s="5" t="inlineStr">
        <is>
          <t>Must equal 100%</t>
        </is>
      </c>
    </row>
    <row r="16">
      <c r="A16" s="9" t="inlineStr">
        <is>
          <t>Expected close date</t>
        </is>
      </c>
      <c r="B16" s="37" t="n">
        <v>46203</v>
      </c>
      <c r="G16" s="16" t="inlineStr">
        <is>
          <t>date</t>
        </is>
      </c>
      <c r="H16" s="5" t="inlineStr">
        <is>
          <t>Mid-2026; FY2026 modelled as first (partial-year effect not separately modelled)</t>
        </is>
      </c>
    </row>
    <row r="17">
      <c r="A17" s="9" t="inlineStr">
        <is>
          <t>WACC (discount rate)</t>
        </is>
      </c>
      <c r="B17" s="38" t="n">
        <v>0.08500000000000001</v>
      </c>
      <c r="G17" s="11" t="inlineStr">
        <is>
          <t>%</t>
        </is>
      </c>
      <c r="H17" s="5" t="inlineStr">
        <is>
          <t>Consistent with prior Walmart analysis</t>
        </is>
      </c>
    </row>
    <row r="18">
      <c r="A18" s="9" t="inlineStr">
        <is>
          <t>Terminal growth rate</t>
        </is>
      </c>
      <c r="B18" s="38" t="n">
        <v>0.03</v>
      </c>
      <c r="G18" s="11" t="inlineStr">
        <is>
          <t>%</t>
        </is>
      </c>
      <c r="H18" s="5" t="inlineStr">
        <is>
          <t>Gordon growth beyond 2030</t>
        </is>
      </c>
    </row>
    <row r="19">
      <c r="A19" s="9" t="inlineStr">
        <is>
          <t>Tax rate</t>
        </is>
      </c>
      <c r="B19" s="12" t="n">
        <v>0.25</v>
      </c>
      <c r="G19" s="11" t="inlineStr">
        <is>
          <t>%</t>
        </is>
      </c>
      <c r="H19" s="5" t="inlineStr">
        <is>
          <t>Applied to EBIT and to synergies</t>
        </is>
      </c>
    </row>
    <row r="20"/>
    <row r="21">
      <c r="A21" s="6" t="inlineStr">
        <is>
          <t>B.  OPERATING ASSUMPTIONS</t>
        </is>
      </c>
      <c r="B21" s="6" t="n"/>
      <c r="C21" s="6" t="n"/>
      <c r="D21" s="6" t="n"/>
      <c r="E21" s="6" t="n"/>
      <c r="F21" s="6" t="n"/>
      <c r="G21" s="6" t="n"/>
      <c r="H21" s="6" t="n"/>
    </row>
    <row r="22">
      <c r="A22" s="7" t="inlineStr">
        <is>
          <t>($M unless noted)</t>
        </is>
      </c>
      <c r="B22" s="8" t="n">
        <v>2026</v>
      </c>
      <c r="C22" s="8" t="n">
        <v>2027</v>
      </c>
      <c r="D22" s="8" t="n">
        <v>2028</v>
      </c>
      <c r="E22" s="8" t="n">
        <v>2029</v>
      </c>
      <c r="F22" s="8" t="n">
        <v>2030</v>
      </c>
      <c r="G22" s="7" t="inlineStr">
        <is>
          <t>Unit</t>
        </is>
      </c>
      <c r="H22" s="7" t="inlineStr">
        <is>
          <t>Note / derivation</t>
        </is>
      </c>
    </row>
    <row r="23">
      <c r="A23" s="9" t="inlineStr">
        <is>
          <t>Hub count (end of year)</t>
        </is>
      </c>
      <c r="B23" s="18" t="n">
        <v>15</v>
      </c>
      <c r="C23" s="18" t="n">
        <v>40</v>
      </c>
      <c r="D23" s="18" t="n">
        <v>90</v>
      </c>
      <c r="E23" s="18" t="n">
        <v>170</v>
      </c>
      <c r="F23" s="18" t="n">
        <v>270</v>
      </c>
      <c r="G23" s="11" t="inlineStr">
        <is>
          <t># hubs</t>
        </is>
      </c>
      <c r="H23" s="5" t="inlineStr">
        <is>
          <t>Rollout schedule per task spec; 15 today (11 DFW / 3 NW Ark / 1 Virginia Beach)</t>
        </is>
      </c>
    </row>
    <row r="24">
      <c r="A24" s="9" t="inlineStr">
        <is>
          <t>New hubs added in year</t>
        </is>
      </c>
      <c r="B24" s="19">
        <f>B23</f>
        <v/>
      </c>
      <c r="C24" s="19">
        <f>C23-B23</f>
        <v/>
      </c>
      <c r="D24" s="19">
        <f>D23-C23</f>
        <v/>
      </c>
      <c r="E24" s="19">
        <f>E23-D23</f>
        <v/>
      </c>
      <c r="F24" s="19">
        <f>F23-E23</f>
        <v/>
      </c>
      <c r="G24" s="11" t="inlineStr">
        <is>
          <t># hubs</t>
        </is>
      </c>
      <c r="H24" s="5" t="inlineStr">
        <is>
          <t>Year-on-year change in hub count; drives capex</t>
        </is>
      </c>
    </row>
    <row r="25">
      <c r="A25" s="9" t="inlineStr">
        <is>
          <t>Deliveries per hub per day</t>
        </is>
      </c>
      <c r="B25" s="18" t="n">
        <v>20</v>
      </c>
      <c r="C25" s="18" t="n">
        <v>30</v>
      </c>
      <c r="D25" s="18" t="n">
        <v>40</v>
      </c>
      <c r="E25" s="18" t="n">
        <v>50</v>
      </c>
      <c r="F25" s="18" t="n">
        <v>60</v>
      </c>
      <c r="G25" s="11" t="inlineStr">
        <is>
          <t># / hub / day</t>
        </is>
      </c>
      <c r="H25" s="5" t="inlineStr">
        <is>
          <t>Ramps 20 to 60 as M:N operations and BVLOS scale</t>
        </is>
      </c>
    </row>
    <row r="26">
      <c r="A26" s="9" t="inlineStr">
        <is>
          <t>Operating days per year</t>
        </is>
      </c>
      <c r="B26" s="18" t="n">
        <v>360</v>
      </c>
      <c r="C26" s="18" t="n">
        <v>360</v>
      </c>
      <c r="D26" s="18" t="n">
        <v>360</v>
      </c>
      <c r="E26" s="18" t="n">
        <v>360</v>
      </c>
      <c r="F26" s="18" t="n">
        <v>360</v>
      </c>
      <c r="G26" s="11" t="inlineStr">
        <is>
          <t>days</t>
        </is>
      </c>
      <c r="H26" s="5" t="inlineStr">
        <is>
          <t>Illustrative</t>
        </is>
      </c>
    </row>
    <row r="27">
      <c r="A27" s="9" t="inlineStr">
        <is>
          <t>Delivery fee to customer</t>
        </is>
      </c>
      <c r="B27" s="39" t="n">
        <v>3.99</v>
      </c>
      <c r="C27" s="39" t="n">
        <v>3.99</v>
      </c>
      <c r="D27" s="39" t="n">
        <v>3.99</v>
      </c>
      <c r="E27" s="39" t="n">
        <v>3.99</v>
      </c>
      <c r="F27" s="39" t="n">
        <v>3.99</v>
      </c>
      <c r="G27" s="11" t="inlineStr">
        <is>
          <t>$ / delivery</t>
        </is>
      </c>
      <c r="H27" s="5" t="inlineStr">
        <is>
          <t>Flat historical DroneUp customer fee</t>
        </is>
      </c>
    </row>
    <row r="28">
      <c r="A28" s="9" t="inlineStr">
        <is>
          <t>Walmart internal transfer value per delivery</t>
        </is>
      </c>
      <c r="B28" s="39" t="n">
        <v>6</v>
      </c>
      <c r="C28" s="39" t="n">
        <v>6</v>
      </c>
      <c r="D28" s="39" t="n">
        <v>6</v>
      </c>
      <c r="E28" s="39" t="n">
        <v>6</v>
      </c>
      <c r="F28" s="39" t="n">
        <v>6</v>
      </c>
      <c r="G28" s="11" t="inlineStr">
        <is>
          <t>$ / delivery</t>
        </is>
      </c>
      <c r="H28" s="5" t="inlineStr">
        <is>
          <t>Avoided third-party operator fee, credited to the drone P&amp;L</t>
        </is>
      </c>
    </row>
    <row r="29">
      <c r="A29" s="9" t="inlineStr">
        <is>
          <t>Total revenue value per delivery</t>
        </is>
      </c>
      <c r="B29" s="40">
        <f>B27+B28</f>
        <v/>
      </c>
      <c r="C29" s="40">
        <f>C27+C28</f>
        <v/>
      </c>
      <c r="D29" s="40">
        <f>D27+D28</f>
        <v/>
      </c>
      <c r="E29" s="40">
        <f>E27+E28</f>
        <v/>
      </c>
      <c r="F29" s="40">
        <f>F27+F28</f>
        <v/>
      </c>
      <c r="G29" s="11" t="inlineStr">
        <is>
          <t>$ / delivery</t>
        </is>
      </c>
      <c r="H29" s="5" t="inlineStr">
        <is>
          <t>Customer fee plus internal transfer value</t>
        </is>
      </c>
    </row>
    <row r="30">
      <c r="A30" s="9" t="inlineStr">
        <is>
          <t>Cost per delivery (glide path)</t>
        </is>
      </c>
      <c r="B30" s="39" t="n">
        <v>30</v>
      </c>
      <c r="C30" s="39" t="n">
        <v>18</v>
      </c>
      <c r="D30" s="39" t="n">
        <v>11</v>
      </c>
      <c r="E30" s="39" t="n">
        <v>7.5</v>
      </c>
      <c r="F30" s="39" t="n">
        <v>5.5</v>
      </c>
      <c r="G30" s="11" t="inlineStr">
        <is>
          <t>$ / delivery</t>
        </is>
      </c>
      <c r="H30" s="5" t="inlineStr">
        <is>
          <t>$30 historical to $5.50 in the buy case by 2030</t>
        </is>
      </c>
    </row>
    <row r="31">
      <c r="A31" s="9" t="inlineStr">
        <is>
          <t>Software / platform revenue growth</t>
        </is>
      </c>
      <c r="C31" s="12" t="n">
        <v>0.4</v>
      </c>
      <c r="D31" s="12" t="n">
        <v>0.4</v>
      </c>
      <c r="E31" s="12" t="n">
        <v>0.4</v>
      </c>
      <c r="F31" s="12" t="n">
        <v>0.4</v>
      </c>
      <c r="G31" s="11" t="inlineStr">
        <is>
          <t>% y/y</t>
        </is>
      </c>
      <c r="H31" s="5" t="inlineStr">
        <is>
          <t>ATOMx / Uncrew licensing growth</t>
        </is>
      </c>
    </row>
    <row r="32">
      <c r="A32" s="9" t="inlineStr">
        <is>
          <t>Software / platform revenue (ATOMx, Uncrew)</t>
        </is>
      </c>
      <c r="B32" s="22" t="n">
        <v>5</v>
      </c>
      <c r="C32" s="13">
        <f>B32*(1+C31)</f>
        <v/>
      </c>
      <c r="D32" s="13">
        <f>C32*(1+D31)</f>
        <v/>
      </c>
      <c r="E32" s="13">
        <f>D32*(1+E31)</f>
        <v/>
      </c>
      <c r="F32" s="13">
        <f>E32*(1+F31)</f>
        <v/>
      </c>
      <c r="G32" s="11" t="inlineStr">
        <is>
          <t>$M</t>
        </is>
      </c>
      <c r="H32" s="5" t="inlineStr">
        <is>
          <t>2026 base is an input; later years grow at the rate above</t>
        </is>
      </c>
    </row>
    <row r="33">
      <c r="A33" s="9" t="inlineStr">
        <is>
          <t>Corporate overhead growth</t>
        </is>
      </c>
      <c r="C33" s="12" t="n">
        <v>0.05</v>
      </c>
      <c r="D33" s="12" t="n">
        <v>0.05</v>
      </c>
      <c r="E33" s="12" t="n">
        <v>0.05</v>
      </c>
      <c r="F33" s="12" t="n">
        <v>0.05</v>
      </c>
      <c r="G33" s="11" t="inlineStr">
        <is>
          <t>% y/y</t>
        </is>
      </c>
      <c r="H33" s="5" t="inlineStr">
        <is>
          <t>Illustrative</t>
        </is>
      </c>
    </row>
    <row r="34">
      <c r="A34" s="9" t="inlineStr">
        <is>
          <t>Corporate overhead</t>
        </is>
      </c>
      <c r="B34" s="22" t="n">
        <v>25</v>
      </c>
      <c r="C34" s="13">
        <f>B34*(1+C33)</f>
        <v/>
      </c>
      <c r="D34" s="13">
        <f>C34*(1+D33)</f>
        <v/>
      </c>
      <c r="E34" s="13">
        <f>D34*(1+E33)</f>
        <v/>
      </c>
      <c r="F34" s="13">
        <f>E34*(1+F33)</f>
        <v/>
      </c>
      <c r="G34" s="11" t="inlineStr">
        <is>
          <t>$M</t>
        </is>
      </c>
      <c r="H34" s="5" t="inlineStr">
        <is>
          <t>2026 base is an input; later years grow at the rate above</t>
        </is>
      </c>
    </row>
    <row r="35">
      <c r="A35" s="9" t="inlineStr">
        <is>
          <t>Integration costs</t>
        </is>
      </c>
      <c r="B35" s="10" t="n">
        <v>30</v>
      </c>
      <c r="C35" s="10" t="n">
        <v>15</v>
      </c>
      <c r="D35" s="10" t="n">
        <v>0</v>
      </c>
      <c r="E35" s="10" t="n">
        <v>0</v>
      </c>
      <c r="F35" s="10" t="n">
        <v>0</v>
      </c>
      <c r="G35" s="11" t="inlineStr">
        <is>
          <t>$M</t>
        </is>
      </c>
      <c r="H35" s="5" t="inlineStr">
        <is>
          <t>One-off integration spend, 2026–27 only</t>
        </is>
      </c>
    </row>
    <row r="36">
      <c r="A36" s="9" t="inlineStr">
        <is>
          <t>D&amp;A — base (existing asset base)</t>
        </is>
      </c>
      <c r="B36" s="10" t="n">
        <v>10</v>
      </c>
      <c r="G36" s="11" t="inlineStr">
        <is>
          <t>$M / yr</t>
        </is>
      </c>
      <c r="H36" s="5" t="inlineStr">
        <is>
          <t>$10M per year; D&amp;A then grows with the hub rollout via the capex schedule</t>
        </is>
      </c>
    </row>
    <row r="37">
      <c r="A37" s="9" t="inlineStr">
        <is>
          <t>Useful life of hub capex</t>
        </is>
      </c>
      <c r="B37" s="18" t="n">
        <v>7</v>
      </c>
      <c r="G37" s="11" t="inlineStr">
        <is>
          <t>years</t>
        </is>
      </c>
      <c r="H37" s="5" t="inlineStr">
        <is>
          <t>Straight-line; keeps D&amp;A consistent with cumulative capex</t>
        </is>
      </c>
    </row>
    <row r="38">
      <c r="A38" s="9" t="inlineStr">
        <is>
          <t>Capex — 5-year average per year</t>
        </is>
      </c>
      <c r="B38" s="10" t="n">
        <v>40</v>
      </c>
      <c r="G38" s="11" t="inlineStr">
        <is>
          <t>$M / yr</t>
        </is>
      </c>
      <c r="H38" s="5" t="inlineStr">
        <is>
          <t>Hub buildout budget; total 5-yr spend is 5 x this figure</t>
        </is>
      </c>
    </row>
    <row r="39">
      <c r="A39" s="9" t="inlineStr">
        <is>
          <t>Total new hubs 2026–2030</t>
        </is>
      </c>
      <c r="B39" s="19">
        <f>SUM(B24:F24)</f>
        <v/>
      </c>
      <c r="G39" s="11" t="inlineStr">
        <is>
          <t># hubs</t>
        </is>
      </c>
      <c r="H39" s="5" t="inlineStr">
        <is>
          <t>Sum of new hubs added</t>
        </is>
      </c>
    </row>
    <row r="40">
      <c r="A40" s="9" t="inlineStr">
        <is>
          <t>Capex per new hub</t>
        </is>
      </c>
      <c r="B40" s="41">
        <f>B38*5/B39</f>
        <v/>
      </c>
      <c r="G40" s="11" t="inlineStr">
        <is>
          <t>$M / hub</t>
        </is>
      </c>
      <c r="H40" s="5" t="inlineStr">
        <is>
          <t>Total capex budget divided by total new hubs; capex then scales with the rollout</t>
        </is>
      </c>
    </row>
    <row r="41"/>
    <row r="42">
      <c r="A42" s="6" t="inlineStr">
        <is>
          <t>C.  SYNERGY ASSUMPTIONS</t>
        </is>
      </c>
      <c r="B42" s="6" t="n"/>
      <c r="C42" s="6" t="n"/>
      <c r="D42" s="6" t="n"/>
      <c r="E42" s="6" t="n"/>
      <c r="F42" s="6" t="n"/>
      <c r="G42" s="6" t="n"/>
      <c r="H42" s="6" t="n"/>
    </row>
    <row r="43">
      <c r="A43" s="7" t="inlineStr">
        <is>
          <t>($M unless noted)</t>
        </is>
      </c>
      <c r="B43" s="8" t="n">
        <v>2026</v>
      </c>
      <c r="C43" s="8" t="n">
        <v>2027</v>
      </c>
      <c r="D43" s="8" t="n">
        <v>2028</v>
      </c>
      <c r="E43" s="8" t="n">
        <v>2029</v>
      </c>
      <c r="F43" s="8" t="n">
        <v>2030</v>
      </c>
      <c r="G43" s="7" t="inlineStr">
        <is>
          <t>Unit</t>
        </is>
      </c>
      <c r="H43" s="7" t="inlineStr">
        <is>
          <t>Note / derivation</t>
        </is>
      </c>
    </row>
    <row r="44">
      <c r="A44" s="9" t="inlineStr">
        <is>
          <t>Synergy realisation ramp</t>
        </is>
      </c>
      <c r="B44" s="12" t="n">
        <v>0.25</v>
      </c>
      <c r="C44" s="12" t="n">
        <v>0.5</v>
      </c>
      <c r="D44" s="12" t="n">
        <v>0.75</v>
      </c>
      <c r="E44" s="12" t="n">
        <v>1</v>
      </c>
      <c r="F44" s="12" t="n">
        <v>1</v>
      </c>
      <c r="G44" s="11" t="inlineStr">
        <is>
          <t>% of run-rate</t>
        </is>
      </c>
      <c r="H44" s="5" t="inlineStr">
        <is>
          <t>25% / 50% / 75% / 100% / 100% applied to every synergy line</t>
        </is>
      </c>
    </row>
    <row r="45"/>
    <row r="46">
      <c r="A46" s="24" t="inlineStr">
        <is>
          <t>Synergy drivers and full run-rate values</t>
        </is>
      </c>
    </row>
    <row r="47">
      <c r="A47" s="7" t="inlineStr">
        <is>
          <t>Item</t>
        </is>
      </c>
      <c r="B47" s="7" t="inlineStr">
        <is>
          <t>Value</t>
        </is>
      </c>
      <c r="C47" s="7" t="n"/>
      <c r="D47" s="7" t="n"/>
      <c r="E47" s="7" t="n"/>
      <c r="F47" s="7" t="n"/>
      <c r="G47" s="7" t="inlineStr">
        <is>
          <t>Unit</t>
        </is>
      </c>
      <c r="H47" s="7" t="inlineStr">
        <is>
          <t>Note / derivation</t>
        </is>
      </c>
    </row>
    <row r="48">
      <c r="A48" s="9" t="inlineStr">
        <is>
          <t>Labor cost reduction via M:N operations — low</t>
        </is>
      </c>
      <c r="B48" s="12" t="n">
        <v>0.6</v>
      </c>
      <c r="G48" s="11" t="inlineStr">
        <is>
          <t>%</t>
        </is>
      </c>
      <c r="H48" s="5" t="inlineStr">
        <is>
          <t>Part 135 M:N operations</t>
        </is>
      </c>
    </row>
    <row r="49">
      <c r="A49" s="9" t="inlineStr">
        <is>
          <t>Labor cost reduction via M:N operations — high</t>
        </is>
      </c>
      <c r="B49" s="12" t="n">
        <v>0.8</v>
      </c>
      <c r="G49" s="11" t="inlineStr">
        <is>
          <t>%</t>
        </is>
      </c>
      <c r="H49" s="5" t="inlineStr">
        <is>
          <t>Part 135 M:N operations</t>
        </is>
      </c>
    </row>
    <row r="50">
      <c r="A50" s="9" t="inlineStr">
        <is>
          <t>Operator-to-drone ratio — low</t>
        </is>
      </c>
      <c r="B50" s="18" t="n">
        <v>5</v>
      </c>
      <c r="G50" s="11" t="inlineStr">
        <is>
          <t>drones / op</t>
        </is>
      </c>
      <c r="H50" s="5" t="inlineStr">
        <is>
          <t>1 operator : 5 drones</t>
        </is>
      </c>
    </row>
    <row r="51">
      <c r="A51" s="9" t="inlineStr">
        <is>
          <t>Operator-to-drone ratio — high</t>
        </is>
      </c>
      <c r="B51" s="18" t="n">
        <v>10</v>
      </c>
      <c r="G51" s="11" t="inlineStr">
        <is>
          <t>drones / op</t>
        </is>
      </c>
      <c r="H51" s="5" t="inlineStr">
        <is>
          <t>1 operator : 10 drones</t>
        </is>
      </c>
    </row>
    <row r="52">
      <c r="A52" s="9" t="inlineStr">
        <is>
          <t>Labor cost synergy — full run-rate by 2030</t>
        </is>
      </c>
      <c r="B52" s="10" t="n">
        <v>45</v>
      </c>
      <c r="G52" s="11" t="inlineStr">
        <is>
          <t>$M / yr</t>
        </is>
      </c>
      <c r="H52" s="5" t="inlineStr">
        <is>
          <t>Illustrative run-rate</t>
        </is>
      </c>
    </row>
    <row r="53">
      <c r="A53" s="9" t="inlineStr">
        <is>
          <t>Ground ops cost reduction via DBX — low</t>
        </is>
      </c>
      <c r="B53" s="12" t="n">
        <v>0.4</v>
      </c>
      <c r="G53" s="11" t="inlineStr">
        <is>
          <t>%</t>
        </is>
      </c>
      <c r="H53" s="5" t="inlineStr">
        <is>
          <t>Automated climate-controlled lockers</t>
        </is>
      </c>
    </row>
    <row r="54">
      <c r="A54" s="9" t="inlineStr">
        <is>
          <t>Ground ops cost reduction via DBX — high</t>
        </is>
      </c>
      <c r="B54" s="12" t="n">
        <v>0.5</v>
      </c>
      <c r="G54" s="11" t="inlineStr">
        <is>
          <t>%</t>
        </is>
      </c>
      <c r="H54" s="5" t="inlineStr">
        <is>
          <t>Automated climate-controlled lockers</t>
        </is>
      </c>
    </row>
    <row r="55">
      <c r="A55" s="9" t="inlineStr">
        <is>
          <t>Ground ops automation synergy — full run-rate</t>
        </is>
      </c>
      <c r="B55" s="10" t="n">
        <v>20</v>
      </c>
      <c r="G55" s="11" t="inlineStr">
        <is>
          <t>$M / yr</t>
        </is>
      </c>
      <c r="H55" s="5" t="inlineStr">
        <is>
          <t>Illustrative run-rate</t>
        </is>
      </c>
    </row>
    <row r="56">
      <c r="A56" s="9" t="inlineStr">
        <is>
          <t>Throughput uplift per hub via BVLOS — low</t>
        </is>
      </c>
      <c r="B56" s="42" t="n">
        <v>3</v>
      </c>
      <c r="G56" s="11" t="inlineStr">
        <is>
          <t>x</t>
        </is>
      </c>
      <c r="H56" s="5" t="inlineStr">
        <is>
          <t>Part 135 BVLOS, ~5-mile radius</t>
        </is>
      </c>
    </row>
    <row r="57">
      <c r="A57" s="9" t="inlineStr">
        <is>
          <t>Throughput uplift per hub via BVLOS — high</t>
        </is>
      </c>
      <c r="B57" s="42" t="n">
        <v>5</v>
      </c>
      <c r="G57" s="11" t="inlineStr">
        <is>
          <t>x</t>
        </is>
      </c>
      <c r="H57" s="5" t="inlineStr">
        <is>
          <t>Part 135 BVLOS, ~5-mile radius</t>
        </is>
      </c>
    </row>
    <row r="58">
      <c r="A58" s="9" t="inlineStr">
        <is>
          <t>Serviceable households uplift per hub</t>
        </is>
      </c>
      <c r="B58" s="12" t="n">
        <v>3</v>
      </c>
      <c r="G58" s="11" t="inlineStr">
        <is>
          <t>%</t>
        </is>
      </c>
      <c r="H58" s="5" t="inlineStr">
        <is>
          <t>About +300% per hub under a 5-mile BVLOS radius</t>
        </is>
      </c>
    </row>
    <row r="59">
      <c r="A59" s="9" t="inlineStr">
        <is>
          <t>Avoided third-party operator fee</t>
        </is>
      </c>
      <c r="B59" s="39" t="n">
        <v>6</v>
      </c>
      <c r="G59" s="11" t="inlineStr">
        <is>
          <t>$ / delivery</t>
        </is>
      </c>
      <c r="H59" s="5" t="inlineStr">
        <is>
          <t>Wing / Zipline operator fee avoided on shifted volume</t>
        </is>
      </c>
    </row>
    <row r="60">
      <c r="A60" s="9" t="inlineStr">
        <is>
          <t>Share of volume shifted from third-party operators</t>
        </is>
      </c>
      <c r="B60" s="12" t="n">
        <v>0.5</v>
      </c>
      <c r="G60" s="11" t="inlineStr">
        <is>
          <t>% of volume</t>
        </is>
      </c>
      <c r="H60" s="5" t="inlineStr">
        <is>
          <t>Illustrative</t>
        </is>
      </c>
    </row>
    <row r="61">
      <c r="A61" s="9" t="inlineStr">
        <is>
          <t>Pharmacy / healthcare revenue synergy — full run-rate</t>
        </is>
      </c>
      <c r="B61" s="10" t="n">
        <v>30</v>
      </c>
      <c r="G61" s="11" t="inlineStr">
        <is>
          <t>$M / yr</t>
        </is>
      </c>
      <c r="H61" s="5" t="inlineStr">
        <is>
          <t>Illustrative run-rate</t>
        </is>
      </c>
    </row>
    <row r="62">
      <c r="A62" s="9" t="inlineStr">
        <is>
          <t>Walmart pharmacy locations</t>
        </is>
      </c>
      <c r="B62" s="18" t="n">
        <v>4600</v>
      </c>
      <c r="G62" s="11" t="inlineStr">
        <is>
          <t># stores</t>
        </is>
      </c>
      <c r="H62" s="5" t="inlineStr">
        <is>
          <t>About 4,600 US pharmacies</t>
        </is>
      </c>
    </row>
    <row r="63">
      <c r="A63" s="9" t="inlineStr">
        <is>
          <t>Incremental basket &amp; membership revenue — full run-rate</t>
        </is>
      </c>
      <c r="B63" s="10" t="n">
        <v>25</v>
      </c>
      <c r="G63" s="11" t="inlineStr">
        <is>
          <t>$M / yr</t>
        </is>
      </c>
      <c r="H63" s="5" t="inlineStr">
        <is>
          <t>Illustrative run-rate</t>
        </is>
      </c>
    </row>
    <row r="64"/>
    <row r="65">
      <c r="A65" s="6" t="inlineStr">
        <is>
          <t>D.  DRONEUP REFERENCE DATA (as supplied)</t>
        </is>
      </c>
      <c r="B65" s="6" t="n"/>
      <c r="C65" s="6" t="n"/>
      <c r="D65" s="6" t="n"/>
      <c r="E65" s="6" t="n"/>
      <c r="F65" s="6" t="n"/>
      <c r="G65" s="6" t="n"/>
      <c r="H65" s="6" t="n"/>
    </row>
    <row r="66">
      <c r="A66" s="7" t="inlineStr">
        <is>
          <t>Item</t>
        </is>
      </c>
      <c r="B66" s="8" t="n">
        <v>2026</v>
      </c>
      <c r="C66" s="8" t="n">
        <v>2027</v>
      </c>
      <c r="D66" s="8" t="n">
        <v>2028</v>
      </c>
      <c r="E66" s="8" t="n">
        <v>2029</v>
      </c>
      <c r="F66" s="8" t="n">
        <v>2030</v>
      </c>
      <c r="G66" s="7" t="inlineStr">
        <is>
          <t>Unit</t>
        </is>
      </c>
      <c r="H66" s="7" t="inlineStr">
        <is>
          <t>Note / derivation</t>
        </is>
      </c>
    </row>
    <row r="67">
      <c r="A67" s="9" t="inlineStr">
        <is>
          <t>DroneUp revenue — 2024</t>
        </is>
      </c>
      <c r="B67" s="10" t="n">
        <v>8.800000000000001</v>
      </c>
      <c r="G67" s="11" t="inlineStr">
        <is>
          <t>$M</t>
        </is>
      </c>
      <c r="H67" s="5" t="inlineStr">
        <is>
          <t>As supplied in the company profile</t>
        </is>
      </c>
    </row>
    <row r="68">
      <c r="A68" s="9" t="inlineStr">
        <is>
          <t>DroneUp revenue — 2023</t>
        </is>
      </c>
      <c r="B68" s="10" t="n">
        <v>7</v>
      </c>
      <c r="G68" s="11" t="inlineStr">
        <is>
          <t>$M</t>
        </is>
      </c>
      <c r="H68" s="5" t="inlineStr">
        <is>
          <t>As supplied</t>
        </is>
      </c>
    </row>
    <row r="69">
      <c r="A69" s="9" t="inlineStr">
        <is>
          <t>DroneUp revenue — 2021</t>
        </is>
      </c>
      <c r="B69" s="10" t="n">
        <v>1.5</v>
      </c>
      <c r="G69" s="11" t="inlineStr">
        <is>
          <t>$M</t>
        </is>
      </c>
      <c r="H69" s="5" t="inlineStr">
        <is>
          <t>As supplied</t>
        </is>
      </c>
    </row>
    <row r="70">
      <c r="A70" s="9" t="inlineStr">
        <is>
          <t>Total disclosed funding raised</t>
        </is>
      </c>
      <c r="B70" s="10" t="n">
        <v>16.8</v>
      </c>
      <c r="G70" s="11" t="inlineStr">
        <is>
          <t>$M</t>
        </is>
      </c>
      <c r="H70" s="5" t="inlineStr">
        <is>
          <t>As supplied</t>
        </is>
      </c>
    </row>
    <row r="71">
      <c r="A71" s="9" t="inlineStr">
        <is>
          <t>Employees — peak 2023</t>
        </is>
      </c>
      <c r="B71" s="18" t="n">
        <v>371</v>
      </c>
      <c r="G71" s="11" t="inlineStr">
        <is>
          <t>FTE</t>
        </is>
      </c>
      <c r="H71" s="5" t="inlineStr">
        <is>
          <t>As supplied</t>
        </is>
      </c>
    </row>
    <row r="72">
      <c r="A72" s="9" t="inlineStr">
        <is>
          <t>Employees — current 2026</t>
        </is>
      </c>
      <c r="B72" s="18" t="n">
        <v>291</v>
      </c>
      <c r="G72" s="11" t="inlineStr">
        <is>
          <t>FTE</t>
        </is>
      </c>
      <c r="H72" s="5" t="inlineStr">
        <is>
          <t>As supplied</t>
        </is>
      </c>
    </row>
    <row r="73"/>
    <row r="74" ht="22" customHeight="1">
      <c r="A74" s="5" t="inlineStr">
        <is>
          <t>Legend: amber cells are inputs — change these and the whole model updates. Bordered white cells are live formulas. Every figure on this sheet is illustrative.</t>
        </is>
      </c>
    </row>
  </sheetData>
  <mergeCells count="3">
    <mergeCell ref="A4:H4"/>
    <mergeCell ref="A2:H2"/>
    <mergeCell ref="A74:H74"/>
  </mergeCells>
  <pageMargins left="0.25" right="0.25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44" customWidth="1" min="8" max="8"/>
  </cols>
  <sheetData>
    <row r="1">
      <c r="A1" s="2" t="inlineStr">
        <is>
          <t>DroneUp Acquisition — Valuation &amp; Synergy Model</t>
        </is>
      </c>
    </row>
    <row r="2" ht="18" customHeight="1">
      <c r="A2" s="3" t="inlineStr">
        <is>
          <t>ALL FIGURES ILLUSTRATIVE — FOR DISCUSSION PURPOSES ONLY. Not investment advice; no figures independently verified.</t>
        </is>
      </c>
    </row>
    <row r="3">
      <c r="A3" s="4" t="inlineStr">
        <is>
          <t>Sheet 2 of 4 — Illustrative 5-year operating model and unlevered free cash flow, 2026–2030</t>
        </is>
      </c>
    </row>
    <row r="4" ht="24" customHeight="1">
      <c r="A4" s="5" t="inlineStr">
        <is>
          <t>Source: task specification supplied by Walmart Corp Dev and the attachment "DroneUp Company Profile: Strategic Fit Analysis for Walmart" (May 2026). All operating, synergy and valuation inputs are illustrative placeholders for discussion.</t>
        </is>
      </c>
    </row>
    <row r="5"/>
    <row r="6">
      <c r="A6" s="6" t="inlineStr">
        <is>
          <t>OPERATING DRIVERS</t>
        </is>
      </c>
      <c r="B6" s="6" t="n"/>
      <c r="C6" s="6" t="n"/>
      <c r="D6" s="6" t="n"/>
      <c r="E6" s="6" t="n"/>
      <c r="F6" s="6" t="n"/>
      <c r="G6" s="6" t="n"/>
      <c r="H6" s="6" t="n"/>
    </row>
    <row r="7">
      <c r="A7" s="7" t="inlineStr">
        <is>
          <t>($M unless noted)</t>
        </is>
      </c>
      <c r="B7" s="8" t="n">
        <v>2026</v>
      </c>
      <c r="C7" s="8" t="n">
        <v>2027</v>
      </c>
      <c r="D7" s="8" t="n">
        <v>2028</v>
      </c>
      <c r="E7" s="8" t="n">
        <v>2029</v>
      </c>
      <c r="F7" s="8" t="n">
        <v>2030</v>
      </c>
      <c r="G7" s="7" t="inlineStr">
        <is>
          <t>Unit</t>
        </is>
      </c>
      <c r="H7" s="7" t="inlineStr">
        <is>
          <t>Note / derivation</t>
        </is>
      </c>
    </row>
    <row r="8">
      <c r="A8" s="9" t="inlineStr">
        <is>
          <t>Hub count (end of year)</t>
        </is>
      </c>
      <c r="B8" s="19">
        <f>Assumptions!B23</f>
        <v/>
      </c>
      <c r="C8" s="19">
        <f>Assumptions!C23</f>
        <v/>
      </c>
      <c r="D8" s="19">
        <f>Assumptions!D23</f>
        <v/>
      </c>
      <c r="E8" s="19">
        <f>Assumptions!E23</f>
        <v/>
      </c>
      <c r="F8" s="19">
        <f>Assumptions!F23</f>
        <v/>
      </c>
      <c r="G8" s="11" t="inlineStr">
        <is>
          <t># hubs</t>
        </is>
      </c>
      <c r="H8" s="5" t="inlineStr">
        <is>
          <t>Linked to Assumptions</t>
        </is>
      </c>
    </row>
    <row r="9">
      <c r="A9" s="9" t="inlineStr">
        <is>
          <t>New hubs added in year</t>
        </is>
      </c>
      <c r="B9" s="19">
        <f>Assumptions!B24</f>
        <v/>
      </c>
      <c r="C9" s="19">
        <f>Assumptions!C24</f>
        <v/>
      </c>
      <c r="D9" s="19">
        <f>Assumptions!D24</f>
        <v/>
      </c>
      <c r="E9" s="19">
        <f>Assumptions!E24</f>
        <v/>
      </c>
      <c r="F9" s="19">
        <f>Assumptions!F24</f>
        <v/>
      </c>
      <c r="G9" s="11" t="inlineStr">
        <is>
          <t># hubs</t>
        </is>
      </c>
      <c r="H9" s="5" t="inlineStr">
        <is>
          <t>Linked to Assumptions</t>
        </is>
      </c>
    </row>
    <row r="10">
      <c r="A10" s="9" t="inlineStr">
        <is>
          <t>Deliveries per hub per day</t>
        </is>
      </c>
      <c r="B10" s="19">
        <f>Assumptions!B25</f>
        <v/>
      </c>
      <c r="C10" s="19">
        <f>Assumptions!C25</f>
        <v/>
      </c>
      <c r="D10" s="19">
        <f>Assumptions!D25</f>
        <v/>
      </c>
      <c r="E10" s="19">
        <f>Assumptions!E25</f>
        <v/>
      </c>
      <c r="F10" s="19">
        <f>Assumptions!F25</f>
        <v/>
      </c>
      <c r="G10" s="11" t="inlineStr">
        <is>
          <t># / hub / day</t>
        </is>
      </c>
      <c r="H10" s="5" t="inlineStr">
        <is>
          <t>Linked to Assumptions</t>
        </is>
      </c>
    </row>
    <row r="11">
      <c r="A11" s="9" t="inlineStr">
        <is>
          <t>Operating days per year</t>
        </is>
      </c>
      <c r="B11" s="19">
        <f>Assumptions!B26</f>
        <v/>
      </c>
      <c r="C11" s="19">
        <f>Assumptions!C26</f>
        <v/>
      </c>
      <c r="D11" s="19">
        <f>Assumptions!D26</f>
        <v/>
      </c>
      <c r="E11" s="19">
        <f>Assumptions!E26</f>
        <v/>
      </c>
      <c r="F11" s="19">
        <f>Assumptions!F26</f>
        <v/>
      </c>
      <c r="G11" s="11" t="inlineStr">
        <is>
          <t>days</t>
        </is>
      </c>
      <c r="H11" s="5" t="inlineStr">
        <is>
          <t>Linked to Assumptions</t>
        </is>
      </c>
    </row>
    <row r="12">
      <c r="A12" s="26" t="inlineStr">
        <is>
          <t>Delivery volume</t>
        </is>
      </c>
      <c r="B12" s="13">
        <f>B8*B10*B11/1000000</f>
        <v/>
      </c>
      <c r="C12" s="13">
        <f>C8*C10*C11/1000000</f>
        <v/>
      </c>
      <c r="D12" s="13">
        <f>D8*D10*D11/1000000</f>
        <v/>
      </c>
      <c r="E12" s="13">
        <f>E8*E10*E11/1000000</f>
        <v/>
      </c>
      <c r="F12" s="13">
        <f>F8*F10*F11/1000000</f>
        <v/>
      </c>
      <c r="G12" s="11" t="inlineStr">
        <is>
          <t>m deliveries</t>
        </is>
      </c>
      <c r="H12" s="5" t="inlineStr">
        <is>
          <t>Hubs x deliveries per hub per day x operating days</t>
        </is>
      </c>
    </row>
    <row r="13">
      <c r="A13" s="9" t="inlineStr">
        <is>
          <t>Cumulative delivery volume</t>
        </is>
      </c>
      <c r="B13" s="13">
        <f>B12</f>
        <v/>
      </c>
      <c r="C13" s="13">
        <f>B13+C12</f>
        <v/>
      </c>
      <c r="D13" s="13">
        <f>C13+D12</f>
        <v/>
      </c>
      <c r="E13" s="13">
        <f>D13+E12</f>
        <v/>
      </c>
      <c r="F13" s="13">
        <f>E13+F12</f>
        <v/>
      </c>
      <c r="G13" s="11" t="inlineStr">
        <is>
          <t>m deliveries</t>
        </is>
      </c>
      <c r="H13" s="5" t="inlineStr">
        <is>
          <t>Running total</t>
        </is>
      </c>
    </row>
    <row r="14"/>
    <row r="15">
      <c r="A15" s="6" t="inlineStr">
        <is>
          <t>REVENUE BUILD  ($M)</t>
        </is>
      </c>
      <c r="B15" s="6" t="n"/>
      <c r="C15" s="6" t="n"/>
      <c r="D15" s="6" t="n"/>
      <c r="E15" s="6" t="n"/>
      <c r="F15" s="6" t="n"/>
      <c r="G15" s="6" t="n"/>
      <c r="H15" s="6" t="n"/>
    </row>
    <row r="16">
      <c r="A16" s="7" t="inlineStr">
        <is>
          <t>($M unless noted)</t>
        </is>
      </c>
      <c r="B16" s="8" t="n">
        <v>2026</v>
      </c>
      <c r="C16" s="8" t="n">
        <v>2027</v>
      </c>
      <c r="D16" s="8" t="n">
        <v>2028</v>
      </c>
      <c r="E16" s="8" t="n">
        <v>2029</v>
      </c>
      <c r="F16" s="8" t="n">
        <v>2030</v>
      </c>
      <c r="G16" s="7" t="inlineStr">
        <is>
          <t>Unit</t>
        </is>
      </c>
      <c r="H16" s="7" t="inlineStr">
        <is>
          <t>Note / derivation</t>
        </is>
      </c>
    </row>
    <row r="17">
      <c r="A17" s="9" t="inlineStr">
        <is>
          <t>Customer delivery fee</t>
        </is>
      </c>
      <c r="B17" s="40">
        <f>Assumptions!B27</f>
        <v/>
      </c>
      <c r="C17" s="40">
        <f>Assumptions!C27</f>
        <v/>
      </c>
      <c r="D17" s="40">
        <f>Assumptions!D27</f>
        <v/>
      </c>
      <c r="E17" s="40">
        <f>Assumptions!E27</f>
        <v/>
      </c>
      <c r="F17" s="40">
        <f>Assumptions!F27</f>
        <v/>
      </c>
      <c r="G17" s="11" t="inlineStr">
        <is>
          <t>$ / delivery</t>
        </is>
      </c>
      <c r="H17" s="5" t="inlineStr">
        <is>
          <t>Linked to Assumptions</t>
        </is>
      </c>
    </row>
    <row r="18">
      <c r="A18" s="9" t="inlineStr">
        <is>
          <t>Walmart internal transfer value</t>
        </is>
      </c>
      <c r="B18" s="40">
        <f>Assumptions!B28</f>
        <v/>
      </c>
      <c r="C18" s="40">
        <f>Assumptions!C28</f>
        <v/>
      </c>
      <c r="D18" s="40">
        <f>Assumptions!D28</f>
        <v/>
      </c>
      <c r="E18" s="40">
        <f>Assumptions!E28</f>
        <v/>
      </c>
      <c r="F18" s="40">
        <f>Assumptions!F28</f>
        <v/>
      </c>
      <c r="G18" s="11" t="inlineStr">
        <is>
          <t>$ / delivery</t>
        </is>
      </c>
      <c r="H18" s="5" t="inlineStr">
        <is>
          <t>Avoided third-party operator fee</t>
        </is>
      </c>
    </row>
    <row r="19">
      <c r="A19" s="9" t="inlineStr">
        <is>
          <t>Revenue value per delivery</t>
        </is>
      </c>
      <c r="B19" s="40">
        <f>B17+B18</f>
        <v/>
      </c>
      <c r="C19" s="40">
        <f>C17+C18</f>
        <v/>
      </c>
      <c r="D19" s="40">
        <f>D17+D18</f>
        <v/>
      </c>
      <c r="E19" s="40">
        <f>E17+E18</f>
        <v/>
      </c>
      <c r="F19" s="40">
        <f>F17+F18</f>
        <v/>
      </c>
      <c r="G19" s="11" t="inlineStr">
        <is>
          <t>$ / delivery</t>
        </is>
      </c>
      <c r="H19" s="5" t="inlineStr">
        <is>
          <t>Sum of the two lines above</t>
        </is>
      </c>
    </row>
    <row r="20">
      <c r="A20" s="9" t="inlineStr">
        <is>
          <t>Delivery revenue — customer fees</t>
        </is>
      </c>
      <c r="B20" s="13">
        <f>B12*B17</f>
        <v/>
      </c>
      <c r="C20" s="13">
        <f>C12*C17</f>
        <v/>
      </c>
      <c r="D20" s="13">
        <f>D12*D17</f>
        <v/>
      </c>
      <c r="E20" s="13">
        <f>E12*E17</f>
        <v/>
      </c>
      <c r="F20" s="13">
        <f>F12*F17</f>
        <v/>
      </c>
      <c r="G20" s="11" t="inlineStr">
        <is>
          <t>$M</t>
        </is>
      </c>
      <c r="H20" s="5" t="inlineStr">
        <is>
          <t>Volume (m) x fee ($)</t>
        </is>
      </c>
    </row>
    <row r="21">
      <c r="A21" s="9" t="inlineStr">
        <is>
          <t>Delivery revenue — internal transfer value</t>
        </is>
      </c>
      <c r="B21" s="13">
        <f>B12*B18</f>
        <v/>
      </c>
      <c r="C21" s="13">
        <f>C12*C18</f>
        <v/>
      </c>
      <c r="D21" s="13">
        <f>D12*D18</f>
        <v/>
      </c>
      <c r="E21" s="13">
        <f>E12*E18</f>
        <v/>
      </c>
      <c r="F21" s="13">
        <f>F12*F18</f>
        <v/>
      </c>
      <c r="G21" s="11" t="inlineStr">
        <is>
          <t>$M</t>
        </is>
      </c>
      <c r="H21" s="5" t="inlineStr">
        <is>
          <t>Volume (m) x internal transfer value ($)</t>
        </is>
      </c>
    </row>
    <row r="22">
      <c r="A22" s="9" t="inlineStr">
        <is>
          <t>Software / platform revenue (ATOMx, Uncrew)</t>
        </is>
      </c>
      <c r="B22" s="13">
        <f>Assumptions!B32</f>
        <v/>
      </c>
      <c r="C22" s="13">
        <f>Assumptions!C32</f>
        <v/>
      </c>
      <c r="D22" s="13">
        <f>Assumptions!D32</f>
        <v/>
      </c>
      <c r="E22" s="13">
        <f>Assumptions!E32</f>
        <v/>
      </c>
      <c r="F22" s="13">
        <f>Assumptions!F32</f>
        <v/>
      </c>
      <c r="G22" s="11" t="inlineStr">
        <is>
          <t>$M</t>
        </is>
      </c>
      <c r="H22" s="5" t="inlineStr">
        <is>
          <t>Linked to Assumptions</t>
        </is>
      </c>
    </row>
    <row r="23">
      <c r="A23" s="27" t="inlineStr">
        <is>
          <t>Total revenue</t>
        </is>
      </c>
      <c r="B23" s="28">
        <f>SUM(B20:B22)</f>
        <v/>
      </c>
      <c r="C23" s="28">
        <f>SUM(C20:C22)</f>
        <v/>
      </c>
      <c r="D23" s="28">
        <f>SUM(D20:D22)</f>
        <v/>
      </c>
      <c r="E23" s="28">
        <f>SUM(E20:E22)</f>
        <v/>
      </c>
      <c r="F23" s="28">
        <f>SUM(F20:F22)</f>
        <v/>
      </c>
      <c r="G23" s="11" t="inlineStr">
        <is>
          <t>$M</t>
        </is>
      </c>
      <c r="H23" s="5" t="inlineStr">
        <is>
          <t>Delivery revenue plus software revenue</t>
        </is>
      </c>
    </row>
    <row r="24"/>
    <row r="25">
      <c r="A25" s="6" t="inlineStr">
        <is>
          <t>OPERATING COSTS  ($M)</t>
        </is>
      </c>
      <c r="B25" s="6" t="n"/>
      <c r="C25" s="6" t="n"/>
      <c r="D25" s="6" t="n"/>
      <c r="E25" s="6" t="n"/>
      <c r="F25" s="6" t="n"/>
      <c r="G25" s="6" t="n"/>
      <c r="H25" s="6" t="n"/>
    </row>
    <row r="26">
      <c r="A26" s="7" t="inlineStr">
        <is>
          <t>($M unless noted)</t>
        </is>
      </c>
      <c r="B26" s="8" t="n">
        <v>2026</v>
      </c>
      <c r="C26" s="8" t="n">
        <v>2027</v>
      </c>
      <c r="D26" s="8" t="n">
        <v>2028</v>
      </c>
      <c r="E26" s="8" t="n">
        <v>2029</v>
      </c>
      <c r="F26" s="8" t="n">
        <v>2030</v>
      </c>
      <c r="G26" s="7" t="inlineStr">
        <is>
          <t>Unit</t>
        </is>
      </c>
      <c r="H26" s="7" t="inlineStr">
        <is>
          <t>Note / derivation</t>
        </is>
      </c>
    </row>
    <row r="27">
      <c r="A27" s="9" t="inlineStr">
        <is>
          <t>Cost per delivery — glide path</t>
        </is>
      </c>
      <c r="B27" s="40">
        <f>Assumptions!B30</f>
        <v/>
      </c>
      <c r="C27" s="40">
        <f>Assumptions!C30</f>
        <v/>
      </c>
      <c r="D27" s="40">
        <f>Assumptions!D30</f>
        <v/>
      </c>
      <c r="E27" s="40">
        <f>Assumptions!E30</f>
        <v/>
      </c>
      <c r="F27" s="40">
        <f>Assumptions!F30</f>
        <v/>
      </c>
      <c r="G27" s="11" t="inlineStr">
        <is>
          <t>$ / delivery</t>
        </is>
      </c>
      <c r="H27" s="5" t="inlineStr">
        <is>
          <t>$30.00 to $18.00 to $11.00 to $7.50 to $5.50</t>
        </is>
      </c>
    </row>
    <row r="28">
      <c r="A28" s="9" t="inlineStr">
        <is>
          <t>Delivery operating costs</t>
        </is>
      </c>
      <c r="B28" s="13">
        <f>B12*B27</f>
        <v/>
      </c>
      <c r="C28" s="13">
        <f>C12*C27</f>
        <v/>
      </c>
      <c r="D28" s="13">
        <f>D12*D27</f>
        <v/>
      </c>
      <c r="E28" s="13">
        <f>E12*E27</f>
        <v/>
      </c>
      <c r="F28" s="13">
        <f>F12*F27</f>
        <v/>
      </c>
      <c r="G28" s="11" t="inlineStr">
        <is>
          <t>$M</t>
        </is>
      </c>
      <c r="H28" s="5" t="inlineStr">
        <is>
          <t>Volume (m) x cost per delivery ($)</t>
        </is>
      </c>
    </row>
    <row r="29">
      <c r="A29" s="9" t="inlineStr">
        <is>
          <t>Corporate overhead</t>
        </is>
      </c>
      <c r="B29" s="13">
        <f>Assumptions!B34</f>
        <v/>
      </c>
      <c r="C29" s="13">
        <f>Assumptions!C34</f>
        <v/>
      </c>
      <c r="D29" s="13">
        <f>Assumptions!D34</f>
        <v/>
      </c>
      <c r="E29" s="13">
        <f>Assumptions!E34</f>
        <v/>
      </c>
      <c r="F29" s="13">
        <f>Assumptions!F34</f>
        <v/>
      </c>
      <c r="G29" s="11" t="inlineStr">
        <is>
          <t>$M</t>
        </is>
      </c>
      <c r="H29" s="5" t="inlineStr">
        <is>
          <t>Linked to Assumptions</t>
        </is>
      </c>
    </row>
    <row r="30">
      <c r="A30" s="9" t="inlineStr">
        <is>
          <t>Integration costs</t>
        </is>
      </c>
      <c r="B30" s="13">
        <f>Assumptions!B35</f>
        <v/>
      </c>
      <c r="C30" s="13">
        <f>Assumptions!C35</f>
        <v/>
      </c>
      <c r="D30" s="13">
        <f>Assumptions!D35</f>
        <v/>
      </c>
      <c r="E30" s="13">
        <f>Assumptions!E35</f>
        <v/>
      </c>
      <c r="F30" s="13">
        <f>Assumptions!F35</f>
        <v/>
      </c>
      <c r="G30" s="11" t="inlineStr">
        <is>
          <t>$M</t>
        </is>
      </c>
      <c r="H30" s="5" t="inlineStr">
        <is>
          <t>One-off, 2026–27</t>
        </is>
      </c>
    </row>
    <row r="31">
      <c r="A31" s="27" t="inlineStr">
        <is>
          <t>Total operating costs</t>
        </is>
      </c>
      <c r="B31" s="28">
        <f>SUM(B28:B30)</f>
        <v/>
      </c>
      <c r="C31" s="28">
        <f>SUM(C28:C30)</f>
        <v/>
      </c>
      <c r="D31" s="28">
        <f>SUM(D28:D30)</f>
        <v/>
      </c>
      <c r="E31" s="28">
        <f>SUM(E28:E30)</f>
        <v/>
      </c>
      <c r="F31" s="28">
        <f>SUM(F28:F30)</f>
        <v/>
      </c>
      <c r="G31" s="11" t="inlineStr">
        <is>
          <t>$M</t>
        </is>
      </c>
      <c r="H31" s="5" t="inlineStr">
        <is>
          <t>Sum of the three cost lines</t>
        </is>
      </c>
    </row>
    <row r="32"/>
    <row r="33">
      <c r="A33" s="6" t="inlineStr">
        <is>
          <t>CAPEX AND D&amp;A  ($M)</t>
        </is>
      </c>
      <c r="B33" s="6" t="n"/>
      <c r="C33" s="6" t="n"/>
      <c r="D33" s="6" t="n"/>
      <c r="E33" s="6" t="n"/>
      <c r="F33" s="6" t="n"/>
      <c r="G33" s="6" t="n"/>
      <c r="H33" s="6" t="n"/>
    </row>
    <row r="34">
      <c r="A34" s="7" t="inlineStr">
        <is>
          <t>($M unless noted)</t>
        </is>
      </c>
      <c r="B34" s="8" t="n">
        <v>2026</v>
      </c>
      <c r="C34" s="8" t="n">
        <v>2027</v>
      </c>
      <c r="D34" s="8" t="n">
        <v>2028</v>
      </c>
      <c r="E34" s="8" t="n">
        <v>2029</v>
      </c>
      <c r="F34" s="8" t="n">
        <v>2030</v>
      </c>
      <c r="G34" s="7" t="inlineStr">
        <is>
          <t>Unit</t>
        </is>
      </c>
      <c r="H34" s="7" t="inlineStr">
        <is>
          <t>Note / derivation</t>
        </is>
      </c>
    </row>
    <row r="35">
      <c r="A35" s="9" t="inlineStr">
        <is>
          <t>Capex — hub buildout</t>
        </is>
      </c>
      <c r="B35" s="13">
        <f>B9*Assumptions!$B$40</f>
        <v/>
      </c>
      <c r="C35" s="13">
        <f>C9*Assumptions!$B$40</f>
        <v/>
      </c>
      <c r="D35" s="13">
        <f>D9*Assumptions!$B$40</f>
        <v/>
      </c>
      <c r="E35" s="13">
        <f>E9*Assumptions!$B$40</f>
        <v/>
      </c>
      <c r="F35" s="13">
        <f>F9*Assumptions!$B$40</f>
        <v/>
      </c>
      <c r="G35" s="11" t="inlineStr">
        <is>
          <t>$M</t>
        </is>
      </c>
      <c r="H35" s="5" t="inlineStr">
        <is>
          <t>New hubs x capex per hub; the $40M/yr budget spread over the rollout</t>
        </is>
      </c>
    </row>
    <row r="36">
      <c r="A36" s="9" t="inlineStr">
        <is>
          <t>Cumulative capex</t>
        </is>
      </c>
      <c r="B36" s="13">
        <f>B35</f>
        <v/>
      </c>
      <c r="C36" s="13">
        <f>B36+C35</f>
        <v/>
      </c>
      <c r="D36" s="13">
        <f>C36+D35</f>
        <v/>
      </c>
      <c r="E36" s="13">
        <f>D36+E35</f>
        <v/>
      </c>
      <c r="F36" s="13">
        <f>E36+F35</f>
        <v/>
      </c>
      <c r="G36" s="11" t="inlineStr">
        <is>
          <t>$M</t>
        </is>
      </c>
      <c r="H36" s="5" t="inlineStr">
        <is>
          <t>Running total; depreciable asset base</t>
        </is>
      </c>
    </row>
    <row r="37">
      <c r="A37" s="9" t="inlineStr">
        <is>
          <t>D&amp;A</t>
        </is>
      </c>
      <c r="B37" s="13">
        <f>Assumptions!$B$36+B36/Assumptions!$B$37</f>
        <v/>
      </c>
      <c r="C37" s="13">
        <f>Assumptions!$B$36+C36/Assumptions!$B$37</f>
        <v/>
      </c>
      <c r="D37" s="13">
        <f>Assumptions!$B$36+D36/Assumptions!$B$37</f>
        <v/>
      </c>
      <c r="E37" s="13">
        <f>Assumptions!$B$36+E36/Assumptions!$B$37</f>
        <v/>
      </c>
      <c r="F37" s="13">
        <f>Assumptions!$B$36+F36/Assumptions!$B$37</f>
        <v/>
      </c>
      <c r="G37" s="11" t="inlineStr">
        <is>
          <t>$M</t>
        </is>
      </c>
      <c r="H37" s="5" t="inlineStr">
        <is>
          <t>Base D&amp;A plus straight-line depreciation of cumulative capex; grows with the hub rollout</t>
        </is>
      </c>
    </row>
    <row r="38"/>
    <row r="39">
      <c r="A39" s="6" t="inlineStr">
        <is>
          <t>EBITDA BRIDGE  ($M)</t>
        </is>
      </c>
      <c r="B39" s="6" t="n"/>
      <c r="C39" s="6" t="n"/>
      <c r="D39" s="6" t="n"/>
      <c r="E39" s="6" t="n"/>
      <c r="F39" s="6" t="n"/>
      <c r="G39" s="6" t="n"/>
      <c r="H39" s="6" t="n"/>
    </row>
    <row r="40">
      <c r="A40" s="7" t="inlineStr">
        <is>
          <t>($M unless noted)</t>
        </is>
      </c>
      <c r="B40" s="8" t="n">
        <v>2026</v>
      </c>
      <c r="C40" s="8" t="n">
        <v>2027</v>
      </c>
      <c r="D40" s="8" t="n">
        <v>2028</v>
      </c>
      <c r="E40" s="8" t="n">
        <v>2029</v>
      </c>
      <c r="F40" s="8" t="n">
        <v>2030</v>
      </c>
      <c r="G40" s="7" t="inlineStr">
        <is>
          <t>Unit</t>
        </is>
      </c>
      <c r="H40" s="7" t="inlineStr">
        <is>
          <t>Note / derivation</t>
        </is>
      </c>
    </row>
    <row r="41">
      <c r="A41" s="9" t="inlineStr">
        <is>
          <t>Total revenue</t>
        </is>
      </c>
      <c r="B41" s="13">
        <f>B23</f>
        <v/>
      </c>
      <c r="C41" s="13">
        <f>C23</f>
        <v/>
      </c>
      <c r="D41" s="13">
        <f>D23</f>
        <v/>
      </c>
      <c r="E41" s="13">
        <f>E23</f>
        <v/>
      </c>
      <c r="F41" s="13">
        <f>F23</f>
        <v/>
      </c>
      <c r="G41" s="11" t="inlineStr">
        <is>
          <t>$M</t>
        </is>
      </c>
      <c r="H41" s="5" t="inlineStr">
        <is>
          <t>From the revenue build above</t>
        </is>
      </c>
    </row>
    <row r="42">
      <c r="A42" s="9" t="inlineStr">
        <is>
          <t>Less: delivery operating costs</t>
        </is>
      </c>
      <c r="B42" s="13">
        <f>-B28</f>
        <v/>
      </c>
      <c r="C42" s="13">
        <f>-C28</f>
        <v/>
      </c>
      <c r="D42" s="13">
        <f>-D28</f>
        <v/>
      </c>
      <c r="E42" s="13">
        <f>-E28</f>
        <v/>
      </c>
      <c r="F42" s="13">
        <f>-F28</f>
        <v/>
      </c>
      <c r="G42" s="11" t="inlineStr">
        <is>
          <t>$M</t>
        </is>
      </c>
      <c r="H42" s="5" t="inlineStr">
        <is>
          <t>Shown negative</t>
        </is>
      </c>
    </row>
    <row r="43">
      <c r="A43" s="9" t="inlineStr">
        <is>
          <t>Less: corporate overhead</t>
        </is>
      </c>
      <c r="B43" s="13">
        <f>-B29</f>
        <v/>
      </c>
      <c r="C43" s="13">
        <f>-C29</f>
        <v/>
      </c>
      <c r="D43" s="13">
        <f>-D29</f>
        <v/>
      </c>
      <c r="E43" s="13">
        <f>-E29</f>
        <v/>
      </c>
      <c r="F43" s="13">
        <f>-F29</f>
        <v/>
      </c>
      <c r="G43" s="11" t="inlineStr">
        <is>
          <t>$M</t>
        </is>
      </c>
      <c r="H43" s="5" t="inlineStr">
        <is>
          <t>Shown negative</t>
        </is>
      </c>
    </row>
    <row r="44">
      <c r="A44" s="9" t="inlineStr">
        <is>
          <t>Less: integration costs</t>
        </is>
      </c>
      <c r="B44" s="13">
        <f>-B30</f>
        <v/>
      </c>
      <c r="C44" s="13">
        <f>-C30</f>
        <v/>
      </c>
      <c r="D44" s="13">
        <f>-D30</f>
        <v/>
      </c>
      <c r="E44" s="13">
        <f>-E30</f>
        <v/>
      </c>
      <c r="F44" s="13">
        <f>-F30</f>
        <v/>
      </c>
      <c r="G44" s="11" t="inlineStr">
        <is>
          <t>$M</t>
        </is>
      </c>
      <c r="H44" s="5" t="inlineStr">
        <is>
          <t>Shown negative</t>
        </is>
      </c>
    </row>
    <row r="45">
      <c r="A45" s="27" t="inlineStr">
        <is>
          <t>EBITDA</t>
        </is>
      </c>
      <c r="B45" s="28">
        <f>SUM(B41:B44)</f>
        <v/>
      </c>
      <c r="C45" s="28">
        <f>SUM(C41:C44)</f>
        <v/>
      </c>
      <c r="D45" s="28">
        <f>SUM(D41:D44)</f>
        <v/>
      </c>
      <c r="E45" s="28">
        <f>SUM(E41:E44)</f>
        <v/>
      </c>
      <c r="F45" s="28">
        <f>SUM(F41:F44)</f>
        <v/>
      </c>
      <c r="G45" s="11" t="inlineStr">
        <is>
          <t>$M</t>
        </is>
      </c>
      <c r="H45" s="5" t="inlineStr">
        <is>
          <t>Revenue less delivery costs, overhead and integration</t>
        </is>
      </c>
    </row>
    <row r="46">
      <c r="A46" s="9" t="inlineStr">
        <is>
          <t>EBITDA margin</t>
        </is>
      </c>
      <c r="B46" s="43">
        <f>IF(B41=0,"",B45/B41)</f>
        <v/>
      </c>
      <c r="C46" s="43">
        <f>IF(C41=0,"",C45/C41)</f>
        <v/>
      </c>
      <c r="D46" s="43">
        <f>IF(D41=0,"",D45/D41)</f>
        <v/>
      </c>
      <c r="E46" s="43">
        <f>IF(E41=0,"",E45/E41)</f>
        <v/>
      </c>
      <c r="F46" s="43">
        <f>IF(F41=0,"",F45/F41)</f>
        <v/>
      </c>
      <c r="G46" s="11" t="inlineStr">
        <is>
          <t>%</t>
        </is>
      </c>
      <c r="H46" s="5" t="inlineStr">
        <is>
          <t>EBITDA divided by total revenue</t>
        </is>
      </c>
    </row>
    <row r="47"/>
    <row r="48">
      <c r="A48" s="6" t="inlineStr">
        <is>
          <t>UNLEVERED FREE CASH FLOW  ($M)</t>
        </is>
      </c>
      <c r="B48" s="6" t="n"/>
      <c r="C48" s="6" t="n"/>
      <c r="D48" s="6" t="n"/>
      <c r="E48" s="6" t="n"/>
      <c r="F48" s="6" t="n"/>
      <c r="G48" s="6" t="n"/>
      <c r="H48" s="6" t="n"/>
    </row>
    <row r="49">
      <c r="A49" s="7" t="inlineStr">
        <is>
          <t>($M unless noted)</t>
        </is>
      </c>
      <c r="B49" s="8" t="n">
        <v>2026</v>
      </c>
      <c r="C49" s="8" t="n">
        <v>2027</v>
      </c>
      <c r="D49" s="8" t="n">
        <v>2028</v>
      </c>
      <c r="E49" s="8" t="n">
        <v>2029</v>
      </c>
      <c r="F49" s="8" t="n">
        <v>2030</v>
      </c>
      <c r="G49" s="7" t="inlineStr">
        <is>
          <t>Unit</t>
        </is>
      </c>
      <c r="H49" s="7" t="inlineStr">
        <is>
          <t>Note / derivation</t>
        </is>
      </c>
    </row>
    <row r="50">
      <c r="A50" s="9" t="inlineStr">
        <is>
          <t>EBITDA</t>
        </is>
      </c>
      <c r="B50" s="13">
        <f>B45</f>
        <v/>
      </c>
      <c r="C50" s="13">
        <f>C45</f>
        <v/>
      </c>
      <c r="D50" s="13">
        <f>D45</f>
        <v/>
      </c>
      <c r="E50" s="13">
        <f>E45</f>
        <v/>
      </c>
      <c r="F50" s="13">
        <f>F45</f>
        <v/>
      </c>
      <c r="G50" s="11" t="inlineStr">
        <is>
          <t>$M</t>
        </is>
      </c>
      <c r="H50" s="5" t="inlineStr">
        <is>
          <t>From the EBITDA bridge</t>
        </is>
      </c>
    </row>
    <row r="51">
      <c r="A51" s="9" t="inlineStr">
        <is>
          <t>Less: D&amp;A</t>
        </is>
      </c>
      <c r="B51" s="13">
        <f>-B37</f>
        <v/>
      </c>
      <c r="C51" s="13">
        <f>-C37</f>
        <v/>
      </c>
      <c r="D51" s="13">
        <f>-D37</f>
        <v/>
      </c>
      <c r="E51" s="13">
        <f>-E37</f>
        <v/>
      </c>
      <c r="F51" s="13">
        <f>-F37</f>
        <v/>
      </c>
      <c r="G51" s="11" t="inlineStr">
        <is>
          <t>$M</t>
        </is>
      </c>
      <c r="H51" s="5" t="inlineStr">
        <is>
          <t>From the capex and D&amp;A block above</t>
        </is>
      </c>
    </row>
    <row r="52">
      <c r="A52" s="27" t="inlineStr">
        <is>
          <t>EBIT</t>
        </is>
      </c>
      <c r="B52" s="13">
        <f>B50+B51</f>
        <v/>
      </c>
      <c r="C52" s="13">
        <f>C50+C51</f>
        <v/>
      </c>
      <c r="D52" s="13">
        <f>D50+D51</f>
        <v/>
      </c>
      <c r="E52" s="13">
        <f>E50+E51</f>
        <v/>
      </c>
      <c r="F52" s="13">
        <f>F50+F51</f>
        <v/>
      </c>
      <c r="G52" s="11" t="inlineStr">
        <is>
          <t>$M</t>
        </is>
      </c>
      <c r="H52" s="5" t="inlineStr">
        <is>
          <t>EBITDA less D&amp;A</t>
        </is>
      </c>
    </row>
    <row r="53">
      <c r="A53" s="9" t="inlineStr">
        <is>
          <t>Less: cash taxes</t>
        </is>
      </c>
      <c r="B53" s="13">
        <f>-MAX(0,B52*Assumptions!$B$19)</f>
        <v/>
      </c>
      <c r="C53" s="13">
        <f>-MAX(0,C52*Assumptions!$B$19)</f>
        <v/>
      </c>
      <c r="D53" s="13">
        <f>-MAX(0,D52*Assumptions!$B$19)</f>
        <v/>
      </c>
      <c r="E53" s="13">
        <f>-MAX(0,E52*Assumptions!$B$19)</f>
        <v/>
      </c>
      <c r="F53" s="13">
        <f>-MAX(0,F52*Assumptions!$B$19)</f>
        <v/>
      </c>
      <c r="G53" s="11" t="inlineStr">
        <is>
          <t>$M</t>
        </is>
      </c>
      <c r="H53" s="5" t="inlineStr">
        <is>
          <t>Tax rate applied to positive EBIT only; no NOL carry-forward modelled</t>
        </is>
      </c>
    </row>
    <row r="54">
      <c r="A54" s="27" t="inlineStr">
        <is>
          <t>NOPAT</t>
        </is>
      </c>
      <c r="B54" s="13">
        <f>B52+B53</f>
        <v/>
      </c>
      <c r="C54" s="13">
        <f>C52+C53</f>
        <v/>
      </c>
      <c r="D54" s="13">
        <f>D52+D53</f>
        <v/>
      </c>
      <c r="E54" s="13">
        <f>E52+E53</f>
        <v/>
      </c>
      <c r="F54" s="13">
        <f>F52+F53</f>
        <v/>
      </c>
      <c r="G54" s="11" t="inlineStr">
        <is>
          <t>$M</t>
        </is>
      </c>
      <c r="H54" s="5" t="inlineStr">
        <is>
          <t>EBIT less cash taxes</t>
        </is>
      </c>
    </row>
    <row r="55">
      <c r="A55" s="9" t="inlineStr">
        <is>
          <t>Plus: D&amp;A (non-cash)</t>
        </is>
      </c>
      <c r="B55" s="13">
        <f>-B51</f>
        <v/>
      </c>
      <c r="C55" s="13">
        <f>-C51</f>
        <v/>
      </c>
      <c r="D55" s="13">
        <f>-D51</f>
        <v/>
      </c>
      <c r="E55" s="13">
        <f>-E51</f>
        <v/>
      </c>
      <c r="F55" s="13">
        <f>-F51</f>
        <v/>
      </c>
      <c r="G55" s="11" t="inlineStr">
        <is>
          <t>$M</t>
        </is>
      </c>
      <c r="H55" s="5" t="inlineStr">
        <is>
          <t>Added back</t>
        </is>
      </c>
    </row>
    <row r="56">
      <c r="A56" s="9" t="inlineStr">
        <is>
          <t>Less: capex — hub buildout</t>
        </is>
      </c>
      <c r="B56" s="13">
        <f>-B35</f>
        <v/>
      </c>
      <c r="C56" s="13">
        <f>-C35</f>
        <v/>
      </c>
      <c r="D56" s="13">
        <f>-D35</f>
        <v/>
      </c>
      <c r="E56" s="13">
        <f>-E35</f>
        <v/>
      </c>
      <c r="F56" s="13">
        <f>-F35</f>
        <v/>
      </c>
      <c r="G56" s="11" t="inlineStr">
        <is>
          <t>$M</t>
        </is>
      </c>
      <c r="H56" s="5" t="inlineStr">
        <is>
          <t>From the capex and D&amp;A block above; peaks in 2030 as the network is still being built</t>
        </is>
      </c>
    </row>
    <row r="57">
      <c r="A57" s="9" t="inlineStr">
        <is>
          <t>Less: change in net working capital</t>
        </is>
      </c>
      <c r="B57" s="13" t="n">
        <v>0</v>
      </c>
      <c r="C57" s="13" t="n">
        <v>0</v>
      </c>
      <c r="D57" s="13" t="n">
        <v>0</v>
      </c>
      <c r="E57" s="13" t="n">
        <v>0</v>
      </c>
      <c r="F57" s="13" t="n">
        <v>0</v>
      </c>
      <c r="G57" s="11" t="inlineStr">
        <is>
          <t>$M</t>
        </is>
      </c>
      <c r="H57" s="5" t="inlineStr">
        <is>
          <t>Assumed nil for this illustrative model</t>
        </is>
      </c>
    </row>
    <row r="58">
      <c r="A58" s="27" t="inlineStr">
        <is>
          <t>Unlevered free cash flow</t>
        </is>
      </c>
      <c r="B58" s="28">
        <f>SUM(B54:B57)</f>
        <v/>
      </c>
      <c r="C58" s="28">
        <f>SUM(C54:C57)</f>
        <v/>
      </c>
      <c r="D58" s="28">
        <f>SUM(D54:D57)</f>
        <v/>
      </c>
      <c r="E58" s="28">
        <f>SUM(E54:E57)</f>
        <v/>
      </c>
      <c r="F58" s="28">
        <f>SUM(F54:F57)</f>
        <v/>
      </c>
      <c r="G58" s="11" t="inlineStr">
        <is>
          <t>$M</t>
        </is>
      </c>
      <c r="H58" s="5" t="inlineStr">
        <is>
          <t>NOPAT plus D&amp;A less capex less NWC — feeds the DCF on the Valuation sheet</t>
        </is>
      </c>
    </row>
    <row r="59">
      <c r="A59" s="9" t="inlineStr">
        <is>
          <t>Cumulative unlevered free cash flow</t>
        </is>
      </c>
      <c r="B59" s="13">
        <f>B58</f>
        <v/>
      </c>
      <c r="C59" s="13">
        <f>B59+C58</f>
        <v/>
      </c>
      <c r="D59" s="13">
        <f>C59+D58</f>
        <v/>
      </c>
      <c r="E59" s="13">
        <f>D59+E58</f>
        <v/>
      </c>
      <c r="F59" s="13">
        <f>E59+F58</f>
        <v/>
      </c>
      <c r="G59" s="11" t="inlineStr">
        <is>
          <t>$M</t>
        </is>
      </c>
      <c r="H59" s="5" t="inlineStr">
        <is>
          <t>Running total</t>
        </is>
      </c>
    </row>
  </sheetData>
  <mergeCells count="2">
    <mergeCell ref="A4:H4"/>
    <mergeCell ref="A2:H2"/>
  </mergeCells>
  <pageMargins left="0.25" right="0.25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44" customWidth="1" min="8" max="8"/>
  </cols>
  <sheetData>
    <row r="1">
      <c r="A1" s="2" t="inlineStr">
        <is>
          <t>DroneUp Acquisition — Valuation &amp; Synergy Model</t>
        </is>
      </c>
    </row>
    <row r="2" ht="18" customHeight="1">
      <c r="A2" s="3" t="inlineStr">
        <is>
          <t>ALL FIGURES ILLUSTRATIVE — FOR DISCUSSION PURPOSES ONLY. Not investment advice; no figures independently verified.</t>
        </is>
      </c>
    </row>
    <row r="3">
      <c r="A3" s="4" t="inlineStr">
        <is>
          <t>Sheet 3 of 4 — Illustrative synergy quantification by category, 2026–2030 (25/50/75/100% ramp)</t>
        </is>
      </c>
    </row>
    <row r="4" ht="24" customHeight="1">
      <c r="A4" s="5" t="inlineStr">
        <is>
          <t>Source: task specification supplied by Walmart Corp Dev and the attachment "DroneUp Company Profile: Strategic Fit Analysis for Walmart" (May 2026). All operating, synergy and valuation inputs are illustrative placeholders for discussion.</t>
        </is>
      </c>
    </row>
    <row r="5"/>
    <row r="6">
      <c r="A6" s="6" t="inlineStr">
        <is>
          <t>SYNERGY REALISATION RAMP</t>
        </is>
      </c>
      <c r="B6" s="6" t="n"/>
      <c r="C6" s="6" t="n"/>
      <c r="D6" s="6" t="n"/>
      <c r="E6" s="6" t="n"/>
      <c r="F6" s="6" t="n"/>
      <c r="G6" s="6" t="n"/>
      <c r="H6" s="6" t="n"/>
    </row>
    <row r="7">
      <c r="A7" s="7" t="inlineStr">
        <is>
          <t>($M unless noted)</t>
        </is>
      </c>
      <c r="B7" s="8" t="n">
        <v>2026</v>
      </c>
      <c r="C7" s="8" t="n">
        <v>2027</v>
      </c>
      <c r="D7" s="8" t="n">
        <v>2028</v>
      </c>
      <c r="E7" s="8" t="n">
        <v>2029</v>
      </c>
      <c r="F7" s="8" t="n">
        <v>2030</v>
      </c>
      <c r="G7" s="7" t="inlineStr">
        <is>
          <t>Full run-rate</t>
        </is>
      </c>
      <c r="H7" s="7" t="inlineStr">
        <is>
          <t>Note / derivation</t>
        </is>
      </c>
    </row>
    <row r="8">
      <c r="A8" s="9" t="inlineStr">
        <is>
          <t>Realisation of full run-rate</t>
        </is>
      </c>
      <c r="B8" s="14">
        <f>Assumptions!B44</f>
        <v/>
      </c>
      <c r="C8" s="14">
        <f>Assumptions!C44</f>
        <v/>
      </c>
      <c r="D8" s="14">
        <f>Assumptions!D44</f>
        <v/>
      </c>
      <c r="E8" s="14">
        <f>Assumptions!E44</f>
        <v/>
      </c>
      <c r="F8" s="14">
        <f>Assumptions!F44</f>
        <v/>
      </c>
      <c r="G8" s="11" t="inlineStr">
        <is>
          <t>n/a</t>
        </is>
      </c>
      <c r="H8" s="5" t="inlineStr">
        <is>
          <t>25% in 2026, 50% 2027, 75% 2028, 100% from 2029 — applied to every line below</t>
        </is>
      </c>
    </row>
    <row r="9"/>
    <row r="10">
      <c r="A10" s="6" t="inlineStr">
        <is>
          <t>COST SYNERGIES  ($M)</t>
        </is>
      </c>
      <c r="B10" s="6" t="n"/>
      <c r="C10" s="6" t="n"/>
      <c r="D10" s="6" t="n"/>
      <c r="E10" s="6" t="n"/>
      <c r="F10" s="6" t="n"/>
      <c r="G10" s="6" t="n"/>
      <c r="H10" s="6" t="n"/>
    </row>
    <row r="11">
      <c r="A11" s="7" t="inlineStr">
        <is>
          <t>($M unless noted)</t>
        </is>
      </c>
      <c r="B11" s="8" t="n">
        <v>2026</v>
      </c>
      <c r="C11" s="8" t="n">
        <v>2027</v>
      </c>
      <c r="D11" s="8" t="n">
        <v>2028</v>
      </c>
      <c r="E11" s="8" t="n">
        <v>2029</v>
      </c>
      <c r="F11" s="8" t="n">
        <v>2030</v>
      </c>
      <c r="G11" s="7" t="inlineStr">
        <is>
          <t>Full run-rate</t>
        </is>
      </c>
      <c r="H11" s="7" t="inlineStr">
        <is>
          <t>Note / derivation</t>
        </is>
      </c>
    </row>
    <row r="12">
      <c r="A12" s="9" t="inlineStr">
        <is>
          <t>1.  Labor cost — M:N pilot operations</t>
        </is>
      </c>
      <c r="B12" s="13">
        <f>Assumptions!$B$52*B8</f>
        <v/>
      </c>
      <c r="C12" s="13">
        <f>Assumptions!$B$52*C8</f>
        <v/>
      </c>
      <c r="D12" s="13">
        <f>Assumptions!$B$52*D8</f>
        <v/>
      </c>
      <c r="E12" s="13">
        <f>Assumptions!$B$52*E8</f>
        <v/>
      </c>
      <c r="F12" s="13">
        <f>Assumptions!$B$52*F8</f>
        <v/>
      </c>
      <c r="G12" s="30">
        <f>Assumptions!$B$52</f>
        <v/>
      </c>
      <c r="H12" s="5" t="inlineStr">
        <is>
          <t>1 operator : 5–10 drones under Part 135, a 60–80% labor cost reduction</t>
        </is>
      </c>
    </row>
    <row r="13">
      <c r="A13" s="9" t="inlineStr">
        <is>
          <t>2.  Ground operations automation — DBX lockers</t>
        </is>
      </c>
      <c r="B13" s="13">
        <f>Assumptions!$B$55*B8</f>
        <v/>
      </c>
      <c r="C13" s="13">
        <f>Assumptions!$B$55*C8</f>
        <v/>
      </c>
      <c r="D13" s="13">
        <f>Assumptions!$B$55*D8</f>
        <v/>
      </c>
      <c r="E13" s="13">
        <f>Assumptions!$B$55*E8</f>
        <v/>
      </c>
      <c r="F13" s="13">
        <f>Assumptions!$B$55*F8</f>
        <v/>
      </c>
      <c r="G13" s="30">
        <f>Assumptions!$B$55</f>
        <v/>
      </c>
      <c r="H13" s="5" t="inlineStr">
        <is>
          <t>Automated climate-controlled lockers, a 40–50% ground ops cost reduction</t>
        </is>
      </c>
    </row>
    <row r="14">
      <c r="A14" s="9" t="inlineStr">
        <is>
          <t>3.  Avoided third-party operator fees (Wing / Zipline)</t>
        </is>
      </c>
      <c r="B14" s="13">
        <f>'5-Year Model'!B12*Assumptions!$B$59*Assumptions!$B$60*B8</f>
        <v/>
      </c>
      <c r="C14" s="13">
        <f>'5-Year Model'!C12*Assumptions!$B$59*Assumptions!$B$60*C8</f>
        <v/>
      </c>
      <c r="D14" s="13">
        <f>'5-Year Model'!D12*Assumptions!$B$59*Assumptions!$B$60*D8</f>
        <v/>
      </c>
      <c r="E14" s="13">
        <f>'5-Year Model'!E12*Assumptions!$B$59*Assumptions!$B$60*E8</f>
        <v/>
      </c>
      <c r="F14" s="13">
        <f>'5-Year Model'!F12*Assumptions!$B$59*Assumptions!$B$60*F8</f>
        <v/>
      </c>
      <c r="G14" s="31" t="inlineStr">
        <is>
          <t>volume-driven</t>
        </is>
      </c>
      <c r="H14" s="5" t="inlineStr">
        <is>
          <t>Delivery volume from the 5-Year Model x $6.00 per delivery x 50% of volume shifted x ramp</t>
        </is>
      </c>
    </row>
    <row r="15">
      <c r="A15" s="27" t="inlineStr">
        <is>
          <t>Total cost synergies</t>
        </is>
      </c>
      <c r="B15" s="28">
        <f>SUM(B12:B14)</f>
        <v/>
      </c>
      <c r="C15" s="28">
        <f>SUM(C12:C14)</f>
        <v/>
      </c>
      <c r="D15" s="28">
        <f>SUM(D12:D14)</f>
        <v/>
      </c>
      <c r="E15" s="28">
        <f>SUM(E12:E14)</f>
        <v/>
      </c>
      <c r="F15" s="28">
        <f>SUM(F12:F14)</f>
        <v/>
      </c>
      <c r="G15" s="11" t="inlineStr">
        <is>
          <t>$M</t>
        </is>
      </c>
      <c r="H15" s="5" t="inlineStr">
        <is>
          <t>Lines 1 to 3</t>
        </is>
      </c>
    </row>
    <row r="16"/>
    <row r="17">
      <c r="A17" s="6" t="inlineStr">
        <is>
          <t>REVENUE SYNERGIES  ($M)</t>
        </is>
      </c>
      <c r="B17" s="6" t="n"/>
      <c r="C17" s="6" t="n"/>
      <c r="D17" s="6" t="n"/>
      <c r="E17" s="6" t="n"/>
      <c r="F17" s="6" t="n"/>
      <c r="G17" s="6" t="n"/>
      <c r="H17" s="6" t="n"/>
    </row>
    <row r="18">
      <c r="A18" s="7" t="inlineStr">
        <is>
          <t>($M unless noted)</t>
        </is>
      </c>
      <c r="B18" s="8" t="n">
        <v>2026</v>
      </c>
      <c r="C18" s="8" t="n">
        <v>2027</v>
      </c>
      <c r="D18" s="8" t="n">
        <v>2028</v>
      </c>
      <c r="E18" s="8" t="n">
        <v>2029</v>
      </c>
      <c r="F18" s="8" t="n">
        <v>2030</v>
      </c>
      <c r="G18" s="7" t="inlineStr">
        <is>
          <t>Full run-rate</t>
        </is>
      </c>
      <c r="H18" s="7" t="inlineStr">
        <is>
          <t>Note / derivation</t>
        </is>
      </c>
    </row>
    <row r="19">
      <c r="A19" s="9" t="inlineStr">
        <is>
          <t>4.  Pharmacy / healthcare delivery revenue</t>
        </is>
      </c>
      <c r="B19" s="13">
        <f>Assumptions!$B$61*B8</f>
        <v/>
      </c>
      <c r="C19" s="13">
        <f>Assumptions!$B$61*C8</f>
        <v/>
      </c>
      <c r="D19" s="13">
        <f>Assumptions!$B$61*D8</f>
        <v/>
      </c>
      <c r="E19" s="13">
        <f>Assumptions!$B$61*E8</f>
        <v/>
      </c>
      <c r="F19" s="13">
        <f>Assumptions!$B$61*F8</f>
        <v/>
      </c>
      <c r="G19" s="30">
        <f>Assumptions!$B$61</f>
        <v/>
      </c>
      <c r="H19" s="5" t="inlineStr">
        <is>
          <t>Leverages roughly 4,600 Walmart pharmacies</t>
        </is>
      </c>
    </row>
    <row r="20">
      <c r="A20" s="9" t="inlineStr">
        <is>
          <t>5.  Incremental basket &amp; membership revenue</t>
        </is>
      </c>
      <c r="B20" s="13">
        <f>Assumptions!$B$63*B8</f>
        <v/>
      </c>
      <c r="C20" s="13">
        <f>Assumptions!$B$63*C8</f>
        <v/>
      </c>
      <c r="D20" s="13">
        <f>Assumptions!$B$63*D8</f>
        <v/>
      </c>
      <c r="E20" s="13">
        <f>Assumptions!$B$63*E8</f>
        <v/>
      </c>
      <c r="F20" s="13">
        <f>Assumptions!$B$63*F8</f>
        <v/>
      </c>
      <c r="G20" s="30">
        <f>Assumptions!$B$63</f>
        <v/>
      </c>
      <c r="H20" s="5" t="inlineStr">
        <is>
          <t>Higher attachment and Walmart+ membership value</t>
        </is>
      </c>
    </row>
    <row r="21">
      <c r="A21" s="27" t="inlineStr">
        <is>
          <t>Total revenue synergies</t>
        </is>
      </c>
      <c r="B21" s="28">
        <f>SUM(B19:B20)</f>
        <v/>
      </c>
      <c r="C21" s="28">
        <f>SUM(C19:C20)</f>
        <v/>
      </c>
      <c r="D21" s="28">
        <f>SUM(D19:D20)</f>
        <v/>
      </c>
      <c r="E21" s="28">
        <f>SUM(E19:E20)</f>
        <v/>
      </c>
      <c r="F21" s="28">
        <f>SUM(F19:F20)</f>
        <v/>
      </c>
      <c r="G21" s="11" t="inlineStr">
        <is>
          <t>$M</t>
        </is>
      </c>
      <c r="H21" s="5" t="inlineStr">
        <is>
          <t>Lines 4 and 5</t>
        </is>
      </c>
    </row>
    <row r="22"/>
    <row r="23">
      <c r="A23" s="6" t="inlineStr">
        <is>
          <t>TOTAL SYNERGIES  ($M)</t>
        </is>
      </c>
      <c r="B23" s="6" t="n"/>
      <c r="C23" s="6" t="n"/>
      <c r="D23" s="6" t="n"/>
      <c r="E23" s="6" t="n"/>
      <c r="F23" s="6" t="n"/>
      <c r="G23" s="6" t="n"/>
      <c r="H23" s="6" t="n"/>
    </row>
    <row r="24">
      <c r="A24" s="7" t="inlineStr">
        <is>
          <t>($M unless noted)</t>
        </is>
      </c>
      <c r="B24" s="8" t="n">
        <v>2026</v>
      </c>
      <c r="C24" s="8" t="n">
        <v>2027</v>
      </c>
      <c r="D24" s="8" t="n">
        <v>2028</v>
      </c>
      <c r="E24" s="8" t="n">
        <v>2029</v>
      </c>
      <c r="F24" s="8" t="n">
        <v>2030</v>
      </c>
      <c r="G24" s="7" t="inlineStr">
        <is>
          <t>Unit</t>
        </is>
      </c>
      <c r="H24" s="7" t="inlineStr">
        <is>
          <t>Note / derivation</t>
        </is>
      </c>
    </row>
    <row r="25">
      <c r="A25" s="27" t="inlineStr">
        <is>
          <t>Total synergies (pre-tax)</t>
        </is>
      </c>
      <c r="B25" s="28">
        <f>B15+B21</f>
        <v/>
      </c>
      <c r="C25" s="28">
        <f>C15+C21</f>
        <v/>
      </c>
      <c r="D25" s="28">
        <f>D15+D21</f>
        <v/>
      </c>
      <c r="E25" s="28">
        <f>E15+E21</f>
        <v/>
      </c>
      <c r="F25" s="28">
        <f>F15+F21</f>
        <v/>
      </c>
      <c r="G25" s="11" t="inlineStr">
        <is>
          <t>$M</t>
        </is>
      </c>
      <c r="H25" s="5" t="inlineStr">
        <is>
          <t>Cost synergies plus revenue synergies</t>
        </is>
      </c>
    </row>
    <row r="26">
      <c r="A26" s="9" t="inlineStr">
        <is>
          <t>Cumulative synergies (pre-tax)</t>
        </is>
      </c>
      <c r="B26" s="13">
        <f>B25</f>
        <v/>
      </c>
      <c r="C26" s="13">
        <f>B26+C25</f>
        <v/>
      </c>
      <c r="D26" s="13">
        <f>C26+D25</f>
        <v/>
      </c>
      <c r="E26" s="13">
        <f>D26+E25</f>
        <v/>
      </c>
      <c r="F26" s="13">
        <f>E26+F25</f>
        <v/>
      </c>
      <c r="G26" s="11" t="inlineStr">
        <is>
          <t>$M</t>
        </is>
      </c>
      <c r="H26" s="5" t="inlineStr">
        <is>
          <t>Running total</t>
        </is>
      </c>
    </row>
    <row r="27">
      <c r="A27" s="9" t="inlineStr">
        <is>
          <t>Memo: after-tax synergies</t>
        </is>
      </c>
      <c r="B27" s="13">
        <f>B25*(1-Assumptions!$B$19)</f>
        <v/>
      </c>
      <c r="C27" s="13">
        <f>C25*(1-Assumptions!$B$19)</f>
        <v/>
      </c>
      <c r="D27" s="13">
        <f>D25*(1-Assumptions!$B$19)</f>
        <v/>
      </c>
      <c r="E27" s="13">
        <f>E25*(1-Assumptions!$B$19)</f>
        <v/>
      </c>
      <c r="F27" s="13">
        <f>F25*(1-Assumptions!$B$19)</f>
        <v/>
      </c>
      <c r="G27" s="11" t="inlineStr">
        <is>
          <t>$M</t>
        </is>
      </c>
      <c r="H27" s="5" t="inlineStr">
        <is>
          <t>Pre-tax synergies x (1 − tax rate); feeds the with-synergies DCF</t>
        </is>
      </c>
    </row>
    <row r="28">
      <c r="A28" s="9" t="inlineStr">
        <is>
          <t>Memo: cumulative after-tax synergies</t>
        </is>
      </c>
      <c r="B28" s="13">
        <f>B27</f>
        <v/>
      </c>
      <c r="C28" s="13">
        <f>B28+C27</f>
        <v/>
      </c>
      <c r="D28" s="13">
        <f>C28+D27</f>
        <v/>
      </c>
      <c r="E28" s="13">
        <f>D28+E27</f>
        <v/>
      </c>
      <c r="F28" s="13">
        <f>E28+F27</f>
        <v/>
      </c>
      <c r="G28" s="11" t="inlineStr">
        <is>
          <t>$M</t>
        </is>
      </c>
      <c r="H28" s="5" t="inlineStr">
        <is>
          <t>Running total</t>
        </is>
      </c>
    </row>
  </sheetData>
  <mergeCells count="2">
    <mergeCell ref="A4:H4"/>
    <mergeCell ref="A2:H2"/>
  </mergeCells>
  <pageMargins left="0.25" right="0.25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44" customWidth="1" min="8" max="8"/>
  </cols>
  <sheetData>
    <row r="1">
      <c r="A1" s="2" t="inlineStr">
        <is>
          <t>DroneUp Acquisition — Valuation &amp; Synergy Model</t>
        </is>
      </c>
    </row>
    <row r="2" ht="18" customHeight="1">
      <c r="A2" s="3" t="inlineStr">
        <is>
          <t>ALL FIGURES ILLUSTRATIVE — FOR DISCUSSION PURPOSES ONLY. Not investment advice; no figures independently verified.</t>
        </is>
      </c>
    </row>
    <row r="3">
      <c r="A3" s="4" t="inlineStr">
        <is>
          <t>Sheet 4 of 4 — Illustrative DCF, comparable-company reference points and valuation range</t>
        </is>
      </c>
    </row>
    <row r="4" ht="24" customHeight="1">
      <c r="A4" s="5" t="inlineStr">
        <is>
          <t>Source: task specification supplied by Walmart Corp Dev and the attachment "DroneUp Company Profile: Strategic Fit Analysis for Walmart" (May 2026). All operating, synergy and valuation inputs are illustrative placeholders for discussion.</t>
        </is>
      </c>
    </row>
    <row r="5"/>
    <row r="6">
      <c r="A6" s="6" t="inlineStr">
        <is>
          <t>A.  DCF SUMMARY  ($M)</t>
        </is>
      </c>
      <c r="B6" s="6" t="n"/>
      <c r="C6" s="6" t="n"/>
      <c r="D6" s="6" t="n"/>
      <c r="E6" s="6" t="n"/>
      <c r="F6" s="6" t="n"/>
      <c r="G6" s="6" t="n"/>
      <c r="H6" s="6" t="n"/>
    </row>
    <row r="7">
      <c r="A7" s="7" t="inlineStr">
        <is>
          <t>($M unless noted)</t>
        </is>
      </c>
      <c r="B7" s="8" t="n">
        <v>2026</v>
      </c>
      <c r="C7" s="8" t="n">
        <v>2027</v>
      </c>
      <c r="D7" s="8" t="n">
        <v>2028</v>
      </c>
      <c r="E7" s="8" t="n">
        <v>2029</v>
      </c>
      <c r="F7" s="8" t="n">
        <v>2030</v>
      </c>
      <c r="G7" s="7" t="inlineStr">
        <is>
          <t>Unit</t>
        </is>
      </c>
      <c r="H7" s="7" t="inlineStr">
        <is>
          <t>Note / derivation</t>
        </is>
      </c>
    </row>
    <row r="8">
      <c r="A8" s="9" t="inlineStr">
        <is>
          <t>Discount period (end-year convention)</t>
        </is>
      </c>
      <c r="B8" s="19" t="n">
        <v>1</v>
      </c>
      <c r="C8" s="19" t="n">
        <v>2</v>
      </c>
      <c r="D8" s="19" t="n">
        <v>3</v>
      </c>
      <c r="E8" s="19" t="n">
        <v>4</v>
      </c>
      <c r="F8" s="19" t="n">
        <v>5</v>
      </c>
      <c r="G8" s="11" t="inlineStr">
        <is>
          <t>years</t>
        </is>
      </c>
      <c r="H8" s="5" t="inlineStr">
        <is>
          <t>2026 = year 1</t>
        </is>
      </c>
    </row>
    <row r="9">
      <c r="A9" s="9" t="inlineStr">
        <is>
          <t>Discount factor at WACC</t>
        </is>
      </c>
      <c r="B9" s="44">
        <f>1/(1+Assumptions!$B$17)^B8</f>
        <v/>
      </c>
      <c r="C9" s="44">
        <f>1/(1+Assumptions!$B$17)^C8</f>
        <v/>
      </c>
      <c r="D9" s="44">
        <f>1/(1+Assumptions!$B$17)^D8</f>
        <v/>
      </c>
      <c r="E9" s="44">
        <f>1/(1+Assumptions!$B$17)^E8</f>
        <v/>
      </c>
      <c r="F9" s="44">
        <f>1/(1+Assumptions!$B$17)^F8</f>
        <v/>
      </c>
      <c r="G9" s="11" t="inlineStr">
        <is>
          <t>x</t>
        </is>
      </c>
      <c r="H9" s="5" t="inlineStr">
        <is>
          <t>1 / (1 + WACC) ^ period</t>
        </is>
      </c>
    </row>
    <row r="10">
      <c r="A10" s="9" t="inlineStr">
        <is>
          <t>Unlevered FCF — standalone</t>
        </is>
      </c>
      <c r="B10" s="13">
        <f>'5-Year Model'!B58</f>
        <v/>
      </c>
      <c r="C10" s="13">
        <f>'5-Year Model'!C58</f>
        <v/>
      </c>
      <c r="D10" s="13">
        <f>'5-Year Model'!D58</f>
        <v/>
      </c>
      <c r="E10" s="13">
        <f>'5-Year Model'!E58</f>
        <v/>
      </c>
      <c r="F10" s="13">
        <f>'5-Year Model'!F58</f>
        <v/>
      </c>
      <c r="G10" s="11" t="inlineStr">
        <is>
          <t>$M</t>
        </is>
      </c>
      <c r="H10" s="5" t="inlineStr">
        <is>
          <t>From the 5-Year Model</t>
        </is>
      </c>
    </row>
    <row r="11">
      <c r="A11" s="9" t="inlineStr">
        <is>
          <t>PV of FCF — standalone</t>
        </is>
      </c>
      <c r="B11" s="13">
        <f>B10*B9</f>
        <v/>
      </c>
      <c r="C11" s="13">
        <f>C10*C9</f>
        <v/>
      </c>
      <c r="D11" s="13">
        <f>D10*D9</f>
        <v/>
      </c>
      <c r="E11" s="13">
        <f>E10*E9</f>
        <v/>
      </c>
      <c r="F11" s="13">
        <f>F10*F9</f>
        <v/>
      </c>
      <c r="G11" s="11" t="inlineStr">
        <is>
          <t>$M</t>
        </is>
      </c>
      <c r="H11" s="5" t="inlineStr">
        <is>
          <t>FCF x discount factor</t>
        </is>
      </c>
    </row>
    <row r="12">
      <c r="A12" s="9" t="inlineStr">
        <is>
          <t>Plus: after-tax synergies</t>
        </is>
      </c>
      <c r="B12" s="13">
        <f>Synergies!B27</f>
        <v/>
      </c>
      <c r="C12" s="13">
        <f>Synergies!C27</f>
        <v/>
      </c>
      <c r="D12" s="13">
        <f>Synergies!D27</f>
        <v/>
      </c>
      <c r="E12" s="13">
        <f>Synergies!E27</f>
        <v/>
      </c>
      <c r="F12" s="13">
        <f>Synergies!F27</f>
        <v/>
      </c>
      <c r="G12" s="11" t="inlineStr">
        <is>
          <t>$M</t>
        </is>
      </c>
      <c r="H12" s="5" t="inlineStr">
        <is>
          <t>From the Synergies sheet</t>
        </is>
      </c>
    </row>
    <row r="13">
      <c r="A13" s="27" t="inlineStr">
        <is>
          <t>Unlevered FCF — with synergies</t>
        </is>
      </c>
      <c r="B13" s="13">
        <f>B10+B12</f>
        <v/>
      </c>
      <c r="C13" s="13">
        <f>C10+C12</f>
        <v/>
      </c>
      <c r="D13" s="13">
        <f>D10+D12</f>
        <v/>
      </c>
      <c r="E13" s="13">
        <f>E10+E12</f>
        <v/>
      </c>
      <c r="F13" s="13">
        <f>F10+F12</f>
        <v/>
      </c>
      <c r="G13" s="11" t="inlineStr">
        <is>
          <t>$M</t>
        </is>
      </c>
      <c r="H13" s="5" t="inlineStr">
        <is>
          <t>Standalone FCF plus after-tax synergies</t>
        </is>
      </c>
    </row>
    <row r="14">
      <c r="A14" s="9" t="inlineStr">
        <is>
          <t>PV of FCF — with synergies</t>
        </is>
      </c>
      <c r="B14" s="13">
        <f>B13*B9</f>
        <v/>
      </c>
      <c r="C14" s="13">
        <f>C13*C9</f>
        <v/>
      </c>
      <c r="D14" s="13">
        <f>D13*D9</f>
        <v/>
      </c>
      <c r="E14" s="13">
        <f>E13*E9</f>
        <v/>
      </c>
      <c r="F14" s="13">
        <f>F13*F9</f>
        <v/>
      </c>
      <c r="G14" s="11" t="inlineStr">
        <is>
          <t>$M</t>
        </is>
      </c>
      <c r="H14" s="5" t="inlineStr">
        <is>
          <t>FCF x discount factor</t>
        </is>
      </c>
    </row>
    <row r="15"/>
    <row r="16">
      <c r="A16" s="6" t="inlineStr">
        <is>
          <t>TERMINAL-YEAR NORMALISATION  ($M)</t>
        </is>
      </c>
      <c r="B16" s="6" t="n"/>
      <c r="C16" s="6" t="n"/>
      <c r="D16" s="6" t="n"/>
      <c r="E16" s="6" t="n"/>
      <c r="F16" s="6" t="n"/>
      <c r="G16" s="6" t="n"/>
      <c r="H16" s="6" t="n"/>
    </row>
    <row r="17">
      <c r="A17" s="7" t="inlineStr">
        <is>
          <t>Item</t>
        </is>
      </c>
      <c r="B17" s="7" t="inlineStr">
        <is>
          <t>Standalone</t>
        </is>
      </c>
      <c r="C17" s="7" t="inlineStr">
        <is>
          <t>With synergies</t>
        </is>
      </c>
      <c r="D17" s="7" t="n"/>
      <c r="E17" s="7" t="n"/>
      <c r="F17" s="7" t="n"/>
      <c r="G17" s="7" t="inlineStr">
        <is>
          <t>Unit</t>
        </is>
      </c>
      <c r="H17" s="7" t="inlineStr">
        <is>
          <t>Note / derivation</t>
        </is>
      </c>
    </row>
    <row r="18">
      <c r="A18" s="9" t="inlineStr">
        <is>
          <t>2030 EBITDA</t>
        </is>
      </c>
      <c r="B18" s="13">
        <f>'5-Year Model'!$F$45</f>
        <v/>
      </c>
      <c r="C18" s="13">
        <f>'5-Year Model'!$F$45</f>
        <v/>
      </c>
      <c r="G18" s="11" t="inlineStr">
        <is>
          <t>$M</t>
        </is>
      </c>
      <c r="H18" s="5" t="inlineStr">
        <is>
          <t>Final forecast year</t>
        </is>
      </c>
    </row>
    <row r="19">
      <c r="A19" s="9" t="inlineStr">
        <is>
          <t>Plus: 2030 run-rate synergies (pre-tax)</t>
        </is>
      </c>
      <c r="B19" s="13" t="n">
        <v>0</v>
      </c>
      <c r="C19" s="13">
        <f>Synergies!$F$25</f>
        <v/>
      </c>
      <c r="G19" s="11" t="inlineStr">
        <is>
          <t>$M</t>
        </is>
      </c>
      <c r="H19" s="5" t="inlineStr">
        <is>
          <t>Nil in the standalone case</t>
        </is>
      </c>
    </row>
    <row r="20">
      <c r="A20" s="27" t="inlineStr">
        <is>
          <t>Terminal-year EBITDA</t>
        </is>
      </c>
      <c r="B20" s="13">
        <f>B18+B19</f>
        <v/>
      </c>
      <c r="C20" s="13">
        <f>C18+C19</f>
        <v/>
      </c>
      <c r="G20" s="11" t="inlineStr">
        <is>
          <t>$M</t>
        </is>
      </c>
      <c r="H20" s="5" t="inlineStr">
        <is>
          <t>Sum of the two lines above</t>
        </is>
      </c>
    </row>
    <row r="21">
      <c r="A21" s="9" t="inlineStr">
        <is>
          <t>Less: D&amp;A</t>
        </is>
      </c>
      <c r="B21" s="13">
        <f>-'5-Year Model'!$F$37</f>
        <v/>
      </c>
      <c r="C21" s="13">
        <f>-'5-Year Model'!$F$37</f>
        <v/>
      </c>
      <c r="G21" s="11" t="inlineStr">
        <is>
          <t>$M</t>
        </is>
      </c>
      <c r="H21" s="5" t="inlineStr">
        <is>
          <t>2030 D&amp;A from the 5-Year Model</t>
        </is>
      </c>
    </row>
    <row r="22">
      <c r="A22" s="27" t="inlineStr">
        <is>
          <t>EBIT</t>
        </is>
      </c>
      <c r="B22" s="13">
        <f>B20+B21</f>
        <v/>
      </c>
      <c r="C22" s="13">
        <f>C20+C21</f>
        <v/>
      </c>
      <c r="G22" s="11" t="inlineStr">
        <is>
          <t>$M</t>
        </is>
      </c>
      <c r="H22" s="5" t="inlineStr">
        <is>
          <t>Terminal-year EBITDA less D&amp;A</t>
        </is>
      </c>
    </row>
    <row r="23">
      <c r="A23" s="9" t="inlineStr">
        <is>
          <t>Less: cash taxes</t>
        </is>
      </c>
      <c r="B23" s="13">
        <f>-MAX(0,B22*Assumptions!$B$19)</f>
        <v/>
      </c>
      <c r="C23" s="13">
        <f>-MAX(0,C22*Assumptions!$B$19)</f>
        <v/>
      </c>
      <c r="G23" s="11" t="inlineStr">
        <is>
          <t>$M</t>
        </is>
      </c>
      <c r="H23" s="5" t="inlineStr">
        <is>
          <t>Tax on positive EBIT only</t>
        </is>
      </c>
    </row>
    <row r="24">
      <c r="A24" s="27" t="inlineStr">
        <is>
          <t>NOPAT</t>
        </is>
      </c>
      <c r="B24" s="13">
        <f>B22+B23</f>
        <v/>
      </c>
      <c r="C24" s="13">
        <f>C22+C23</f>
        <v/>
      </c>
      <c r="G24" s="11" t="inlineStr">
        <is>
          <t>$M</t>
        </is>
      </c>
      <c r="H24" s="5" t="inlineStr">
        <is>
          <t>EBIT less cash taxes</t>
        </is>
      </c>
    </row>
    <row r="25">
      <c r="A25" s="9" t="inlineStr">
        <is>
          <t>Plus: D&amp;A (non-cash)</t>
        </is>
      </c>
      <c r="B25" s="13">
        <f>-B21</f>
        <v/>
      </c>
      <c r="C25" s="13">
        <f>-C21</f>
        <v/>
      </c>
      <c r="G25" s="11" t="inlineStr">
        <is>
          <t>$M</t>
        </is>
      </c>
      <c r="H25" s="5" t="inlineStr">
        <is>
          <t>Added back</t>
        </is>
      </c>
    </row>
    <row r="26">
      <c r="A26" s="9" t="inlineStr">
        <is>
          <t>Less: maintenance capex</t>
        </is>
      </c>
      <c r="B26" s="13">
        <f>B21</f>
        <v/>
      </c>
      <c r="C26" s="13">
        <f>C21</f>
        <v/>
      </c>
      <c r="G26" s="11" t="inlineStr">
        <is>
          <t>$M</t>
        </is>
      </c>
      <c r="H26" s="5" t="inlineStr">
        <is>
          <t>Set equal to D&amp;A: in steady state the network is built out and capex only replaces assets</t>
        </is>
      </c>
    </row>
    <row r="27">
      <c r="A27" s="27" t="inlineStr">
        <is>
          <t>Normalised terminal FCF</t>
        </is>
      </c>
      <c r="B27" s="28">
        <f>SUM(B24:B26)</f>
        <v/>
      </c>
      <c r="C27" s="28">
        <f>SUM(C24:C26)</f>
        <v/>
      </c>
      <c r="G27" s="11" t="inlineStr">
        <is>
          <t>$M</t>
        </is>
      </c>
      <c r="H27" s="5" t="inlineStr">
        <is>
          <t>Basis for the Gordon growth terminal value</t>
        </is>
      </c>
    </row>
    <row r="28"/>
    <row r="29" ht="26" customHeight="1">
      <c r="A29" s="5" t="inlineStr">
        <is>
          <t>Why normalise: reported 2030 free cash flow is depressed by peak hub-buildout capex ($74M as the network scales to 270 hubs), so it is not a sustainable perpetuity cash flow. The terminal value is therefore struck off a normalised cash flow in which capex equals D&amp;A. Illustrative.</t>
        </is>
      </c>
    </row>
    <row r="30"/>
    <row r="31">
      <c r="A31" s="6" t="inlineStr">
        <is>
          <t>ENTERPRISE VALUE BRIDGE  ($M)</t>
        </is>
      </c>
      <c r="B31" s="6" t="n"/>
      <c r="C31" s="6" t="n"/>
      <c r="D31" s="6" t="n"/>
      <c r="E31" s="6" t="n"/>
      <c r="F31" s="6" t="n"/>
      <c r="G31" s="6" t="n"/>
      <c r="H31" s="6" t="n"/>
    </row>
    <row r="32">
      <c r="A32" s="7" t="inlineStr">
        <is>
          <t>Item</t>
        </is>
      </c>
      <c r="B32" s="7" t="inlineStr">
        <is>
          <t>Standalone</t>
        </is>
      </c>
      <c r="C32" s="7" t="inlineStr">
        <is>
          <t>With synergies</t>
        </is>
      </c>
      <c r="D32" s="7" t="n"/>
      <c r="E32" s="7" t="n"/>
      <c r="F32" s="7" t="n"/>
      <c r="G32" s="7" t="inlineStr">
        <is>
          <t>Unit</t>
        </is>
      </c>
      <c r="H32" s="7" t="inlineStr">
        <is>
          <t>Note / derivation</t>
        </is>
      </c>
    </row>
    <row r="33">
      <c r="A33" s="9" t="inlineStr">
        <is>
          <t>Sum of PV of FCF, 2026–2030</t>
        </is>
      </c>
      <c r="B33" s="13">
        <f>SUM(B11:F11)</f>
        <v/>
      </c>
      <c r="C33" s="13">
        <f>SUM(B14:F14)</f>
        <v/>
      </c>
      <c r="G33" s="11" t="inlineStr">
        <is>
          <t>$M</t>
        </is>
      </c>
      <c r="H33" s="5" t="inlineStr">
        <is>
          <t>Explicit forecast period</t>
        </is>
      </c>
    </row>
    <row r="34">
      <c r="A34" s="9" t="inlineStr">
        <is>
          <t>Terminal value at 2030 (Gordon growth)</t>
        </is>
      </c>
      <c r="B34" s="13">
        <f>B27*(1+Assumptions!$B$18)/(Assumptions!$B$17-Assumptions!$B$18)</f>
        <v/>
      </c>
      <c r="C34" s="13">
        <f>C27*(1+Assumptions!$B$18)/(Assumptions!$B$17-Assumptions!$B$18)</f>
        <v/>
      </c>
      <c r="G34" s="11" t="inlineStr">
        <is>
          <t>$M</t>
        </is>
      </c>
      <c r="H34" s="5" t="inlineStr">
        <is>
          <t>Normalised terminal FCF x (1 + g) / (WACC − g)</t>
        </is>
      </c>
    </row>
    <row r="35">
      <c r="A35" s="9" t="inlineStr">
        <is>
          <t>PV of terminal value</t>
        </is>
      </c>
      <c r="B35" s="13">
        <f>B34*$F$9</f>
        <v/>
      </c>
      <c r="C35" s="13">
        <f>C34*$F$9</f>
        <v/>
      </c>
      <c r="G35" s="11" t="inlineStr">
        <is>
          <t>$M</t>
        </is>
      </c>
      <c r="H35" s="5" t="inlineStr">
        <is>
          <t>Terminal value x the 2030 discount factor</t>
        </is>
      </c>
    </row>
    <row r="36">
      <c r="A36" s="27" t="inlineStr">
        <is>
          <t>Enterprise value</t>
        </is>
      </c>
      <c r="B36" s="28">
        <f>B33+B35</f>
        <v/>
      </c>
      <c r="C36" s="28">
        <f>C33+C35</f>
        <v/>
      </c>
      <c r="G36" s="11" t="inlineStr">
        <is>
          <t>$M</t>
        </is>
      </c>
      <c r="H36" s="5" t="inlineStr">
        <is>
          <t>PV of explicit-period FCF plus PV of terminal value</t>
        </is>
      </c>
    </row>
    <row r="37">
      <c r="A37" s="9" t="inlineStr">
        <is>
          <t>Memo: terminal value as % of EV</t>
        </is>
      </c>
      <c r="B37" s="43">
        <f>B35/B36</f>
        <v/>
      </c>
      <c r="C37" s="43">
        <f>C35/C36</f>
        <v/>
      </c>
      <c r="G37" s="11" t="inlineStr">
        <is>
          <t>%</t>
        </is>
      </c>
      <c r="H37" s="5" t="inlineStr">
        <is>
          <t>A high share indicates heavy reliance on terminal assumptions</t>
        </is>
      </c>
    </row>
    <row r="38">
      <c r="A38" s="9" t="inlineStr">
        <is>
          <t>Less: purchase price (base case)</t>
        </is>
      </c>
      <c r="B38" s="13">
        <f>-Assumptions!$B$8</f>
        <v/>
      </c>
      <c r="C38" s="13">
        <f>-Assumptions!$B$8</f>
        <v/>
      </c>
      <c r="G38" s="11" t="inlineStr">
        <is>
          <t>$M</t>
        </is>
      </c>
      <c r="H38" s="5" t="inlineStr">
        <is>
          <t>Illustrative $225M base case</t>
        </is>
      </c>
    </row>
    <row r="39">
      <c r="A39" s="27" t="inlineStr">
        <is>
          <t>Implied value creation vs. base-case price</t>
        </is>
      </c>
      <c r="B39" s="28">
        <f>B36+B38</f>
        <v/>
      </c>
      <c r="C39" s="28">
        <f>C36+C38</f>
        <v/>
      </c>
      <c r="G39" s="11" t="inlineStr">
        <is>
          <t>$M</t>
        </is>
      </c>
      <c r="H39" s="5" t="inlineStr">
        <is>
          <t>Enterprise value less purchase price</t>
        </is>
      </c>
    </row>
    <row r="40"/>
    <row r="41">
      <c r="A41" s="6" t="inlineStr">
        <is>
          <t>B.  COMPARABLE-COMPANY / TRANSACTION REFERENCE POINTS</t>
        </is>
      </c>
      <c r="B41" s="6" t="n"/>
      <c r="C41" s="6" t="n"/>
      <c r="D41" s="6" t="n"/>
      <c r="E41" s="6" t="n"/>
      <c r="F41" s="6" t="n"/>
      <c r="G41" s="6" t="n"/>
      <c r="H41" s="6" t="n"/>
    </row>
    <row r="42" ht="30" customHeight="1">
      <c r="A42" s="7" t="inlineStr">
        <is>
          <t>Company</t>
        </is>
      </c>
      <c r="B42" s="7" t="inlineStr">
        <is>
          <t>Valuation — low ($M)</t>
        </is>
      </c>
      <c r="C42" s="7" t="inlineStr">
        <is>
          <t>Valuation — high ($M)</t>
        </is>
      </c>
      <c r="D42" s="7" t="inlineStr">
        <is>
          <t>Midpoint ($M)</t>
        </is>
      </c>
      <c r="E42" s="7" t="inlineStr">
        <is>
          <t>EV / Revenue</t>
        </is>
      </c>
      <c r="F42" s="7" t="inlineStr">
        <is>
          <t>Deliveries</t>
        </is>
      </c>
      <c r="G42" s="7" t="inlineStr">
        <is>
          <t>Unit</t>
        </is>
      </c>
      <c r="H42" s="7" t="inlineStr">
        <is>
          <t>Note / source</t>
        </is>
      </c>
    </row>
    <row r="43">
      <c r="A43" s="9" t="inlineStr">
        <is>
          <t>Zipline</t>
        </is>
      </c>
      <c r="B43" s="18" t="n">
        <v>7600</v>
      </c>
      <c r="C43" s="18" t="n">
        <v>7600</v>
      </c>
      <c r="D43" s="19">
        <f>AVERAGE(B43:C43)</f>
        <v/>
      </c>
      <c r="E43" s="33" t="inlineStr">
        <is>
          <t>n/a — revenue not disclosed</t>
        </is>
      </c>
      <c r="F43" s="34" t="inlineStr">
        <is>
          <t>1.4m+</t>
        </is>
      </c>
      <c r="G43" s="31" t="inlineStr">
        <is>
          <t>$M</t>
        </is>
      </c>
      <c r="H43" s="5" t="inlineStr">
        <is>
          <t>Global leader; valuation per 2023 round as supplied</t>
        </is>
      </c>
    </row>
    <row r="44">
      <c r="A44" s="9" t="inlineStr">
        <is>
          <t>Matternet</t>
        </is>
      </c>
      <c r="B44" s="18" t="n">
        <v>200</v>
      </c>
      <c r="C44" s="18" t="n">
        <v>350</v>
      </c>
      <c r="D44" s="19">
        <f>AVERAGE(B44:C44)</f>
        <v/>
      </c>
      <c r="E44" s="33" t="inlineStr">
        <is>
          <t>n/a — revenue not disclosed</t>
        </is>
      </c>
      <c r="F44" s="34" t="inlineStr">
        <is>
          <t>n/d</t>
        </is>
      </c>
      <c r="G44" s="31" t="inlineStr">
        <is>
          <t>$M</t>
        </is>
      </c>
      <c r="H44" s="5" t="inlineStr">
        <is>
          <t>FAA Type Certified; healthcare focus; estimated range</t>
        </is>
      </c>
    </row>
    <row r="45">
      <c r="A45" s="9" t="inlineStr">
        <is>
          <t>Flytrex</t>
        </is>
      </c>
      <c r="B45" s="18" t="n">
        <v>200</v>
      </c>
      <c r="C45" s="18" t="n">
        <v>400</v>
      </c>
      <c r="D45" s="19">
        <f>AVERAGE(B45:C45)</f>
        <v/>
      </c>
      <c r="E45" s="33" t="inlineStr">
        <is>
          <t>n/a — revenue not disclosed</t>
        </is>
      </c>
      <c r="F45" s="34" t="inlineStr">
        <is>
          <t>200k+</t>
        </is>
      </c>
      <c r="G45" s="31" t="inlineStr">
        <is>
          <t>$M</t>
        </is>
      </c>
      <c r="H45" s="5" t="inlineStr">
        <is>
          <t>BVLOS approved; QSR and retail; estimated range</t>
        </is>
      </c>
    </row>
    <row r="46">
      <c r="A46" s="9" t="inlineStr">
        <is>
          <t>A2Z Drone Delivery</t>
        </is>
      </c>
      <c r="B46" s="18" t="n">
        <v>50</v>
      </c>
      <c r="C46" s="18" t="n">
        <v>150</v>
      </c>
      <c r="D46" s="19">
        <f>AVERAGE(B46:C46)</f>
        <v/>
      </c>
      <c r="E46" s="33" t="inlineStr">
        <is>
          <t>n/a — revenue not disclosed</t>
        </is>
      </c>
      <c r="F46" s="34" t="inlineStr">
        <is>
          <t>n/d</t>
        </is>
      </c>
      <c r="G46" s="31" t="inlineStr">
        <is>
          <t>$M</t>
        </is>
      </c>
      <c r="H46" s="5" t="inlineStr">
        <is>
          <t>Patented AirDock; enabling technology; estimated range</t>
        </is>
      </c>
    </row>
    <row r="47"/>
    <row r="48">
      <c r="A48" s="24" t="inlineStr">
        <is>
          <t>DroneUp implied multiples on 2024 revenue</t>
        </is>
      </c>
    </row>
    <row r="49">
      <c r="A49" s="7" t="inlineStr">
        <is>
          <t>Item</t>
        </is>
      </c>
      <c r="B49" s="7" t="inlineStr">
        <is>
          <t>Low</t>
        </is>
      </c>
      <c r="C49" s="7" t="inlineStr">
        <is>
          <t>Base</t>
        </is>
      </c>
      <c r="D49" s="7" t="inlineStr">
        <is>
          <t>High</t>
        </is>
      </c>
      <c r="E49" s="7" t="inlineStr"/>
      <c r="F49" s="7" t="inlineStr"/>
      <c r="G49" s="7" t="inlineStr">
        <is>
          <t>Unit</t>
        </is>
      </c>
      <c r="H49" s="7" t="inlineStr">
        <is>
          <t>Note / derivation</t>
        </is>
      </c>
    </row>
    <row r="50">
      <c r="A50" s="9" t="inlineStr">
        <is>
          <t>DroneUp revenue — 2024</t>
        </is>
      </c>
      <c r="B50" s="13">
        <f>Assumptions!$B$67</f>
        <v/>
      </c>
      <c r="G50" s="11" t="inlineStr">
        <is>
          <t>$M</t>
        </is>
      </c>
      <c r="H50" s="5" t="inlineStr">
        <is>
          <t>As supplied; 2021 $1.5M, 2023 $7.0M, 2024 $8.8M</t>
        </is>
      </c>
    </row>
    <row r="51">
      <c r="A51" s="9" t="inlineStr">
        <is>
          <t>Purchase price scenario</t>
        </is>
      </c>
      <c r="B51" s="13">
        <f>Assumptions!$B$9</f>
        <v/>
      </c>
      <c r="C51" s="13">
        <f>Assumptions!$B$8</f>
        <v/>
      </c>
      <c r="D51" s="13">
        <f>Assumptions!$B$10</f>
        <v/>
      </c>
      <c r="G51" s="16" t="inlineStr">
        <is>
          <t>$M</t>
        </is>
      </c>
      <c r="H51" s="5" t="inlineStr">
        <is>
          <t>$150M low / $225M base / $300M high</t>
        </is>
      </c>
    </row>
    <row r="52">
      <c r="A52" s="26" t="inlineStr">
        <is>
          <t>Implied EV / 2024 revenue</t>
        </is>
      </c>
      <c r="B52" s="45">
        <f>B51/$B$50</f>
        <v/>
      </c>
      <c r="C52" s="45">
        <f>C51/$B$50</f>
        <v/>
      </c>
      <c r="D52" s="45">
        <f>D51/$B$50</f>
        <v/>
      </c>
      <c r="G52" s="16" t="inlineStr">
        <is>
          <t>x</t>
        </is>
      </c>
      <c r="H52" s="5" t="inlineStr">
        <is>
          <t>Purchase price divided by 2024 revenue; comps' own EV/Revenue is not computable (revenue not disclosed)</t>
        </is>
      </c>
    </row>
    <row r="53">
      <c r="A53" s="9" t="inlineStr">
        <is>
          <t>Memo: total disclosed funding raised</t>
        </is>
      </c>
      <c r="B53" s="13">
        <f>Assumptions!$B$70</f>
        <v/>
      </c>
      <c r="G53" s="11" t="inlineStr">
        <is>
          <t>$M</t>
        </is>
      </c>
      <c r="H53" s="5" t="inlineStr">
        <is>
          <t>As supplied</t>
        </is>
      </c>
    </row>
    <row r="54"/>
    <row r="55">
      <c r="A55" s="6" t="inlineStr">
        <is>
          <t>C.  IMPLIED VALUATION RANGE  ($M)</t>
        </is>
      </c>
      <c r="B55" s="6" t="n"/>
      <c r="C55" s="6" t="n"/>
      <c r="D55" s="6" t="n"/>
      <c r="E55" s="6" t="n"/>
      <c r="F55" s="6" t="n"/>
      <c r="G55" s="6" t="n"/>
      <c r="H55" s="6" t="n"/>
    </row>
    <row r="56">
      <c r="A56" s="7" t="inlineStr">
        <is>
          <t>Methodology</t>
        </is>
      </c>
      <c r="B56" s="7" t="inlineStr">
        <is>
          <t>Low ($M)</t>
        </is>
      </c>
      <c r="C56" s="7" t="inlineStr">
        <is>
          <t>High ($M)</t>
        </is>
      </c>
      <c r="D56" s="7" t="inlineStr">
        <is>
          <t>Midpoint ($M)</t>
        </is>
      </c>
      <c r="E56" s="7" t="inlineStr"/>
      <c r="F56" s="7" t="inlineStr"/>
      <c r="G56" s="7" t="inlineStr">
        <is>
          <t>Unit</t>
        </is>
      </c>
      <c r="H56" s="7" t="inlineStr">
        <is>
          <t>Note / derivation</t>
        </is>
      </c>
    </row>
    <row r="57">
      <c r="A57" s="9" t="inlineStr">
        <is>
          <t>Purchase price range (illustrative)</t>
        </is>
      </c>
      <c r="B57" s="13">
        <f>Assumptions!$B$9</f>
        <v/>
      </c>
      <c r="C57" s="13">
        <f>Assumptions!$B$10</f>
        <v/>
      </c>
      <c r="D57" s="13">
        <f>AVERAGE(B57:C57)</f>
        <v/>
      </c>
      <c r="G57" s="31" t="inlineStr">
        <is>
          <t>$M</t>
        </is>
      </c>
      <c r="H57" s="5" t="inlineStr">
        <is>
          <t>Estimated acquisition range of $150–300M; base case $225M</t>
        </is>
      </c>
    </row>
    <row r="58">
      <c r="A58" s="9" t="inlineStr">
        <is>
          <t>Comparable-company implied range</t>
        </is>
      </c>
      <c r="B58" s="10" t="n">
        <v>150</v>
      </c>
      <c r="C58" s="10" t="n">
        <v>300</v>
      </c>
      <c r="D58" s="13">
        <f>AVERAGE(B58:C58)</f>
        <v/>
      </c>
      <c r="G58" s="31" t="inlineStr">
        <is>
          <t>$M</t>
        </is>
      </c>
      <c r="H58" s="5" t="inlineStr">
        <is>
          <t>Benchmarked to Matternet ($200–350M) and Flytrex ($200–400M); A2Z ($50–150M) sets the floor and Zipline is not comparable at scale</t>
        </is>
      </c>
    </row>
    <row r="59">
      <c r="A59" s="9" t="inlineStr">
        <is>
          <t>DCF — standalone</t>
        </is>
      </c>
      <c r="B59" s="13">
        <f>B36</f>
        <v/>
      </c>
      <c r="C59" s="13">
        <f>B36</f>
        <v/>
      </c>
      <c r="D59" s="13">
        <f>AVERAGE(B59:C59)</f>
        <v/>
      </c>
      <c r="G59" s="31" t="inlineStr">
        <is>
          <t>$M</t>
        </is>
      </c>
      <c r="H59" s="5" t="inlineStr">
        <is>
          <t>Negative: the standalone drone P&amp;L does not cover corporate overhead and buildout capex within the horizon</t>
        </is>
      </c>
    </row>
    <row r="60">
      <c r="A60" s="9" t="inlineStr">
        <is>
          <t>DCF — with synergies</t>
        </is>
      </c>
      <c r="B60" s="13">
        <f>C36</f>
        <v/>
      </c>
      <c r="C60" s="13">
        <f>C36</f>
        <v/>
      </c>
      <c r="D60" s="13">
        <f>AVERAGE(B60:C60)</f>
        <v/>
      </c>
      <c r="G60" s="31" t="inlineStr">
        <is>
          <t>$M</t>
        </is>
      </c>
      <c r="H60" s="5" t="inlineStr">
        <is>
          <t>Point estimate at 8.5% WACC and 3.0% terminal growth, including after-tax synergies</t>
        </is>
      </c>
    </row>
    <row r="61">
      <c r="A61" s="27" t="inlineStr">
        <is>
          <t>Overall range — minimum / maximum</t>
        </is>
      </c>
      <c r="B61" s="28">
        <f>MIN(B57:B60)</f>
        <v/>
      </c>
      <c r="C61" s="28">
        <f>MAX(C57:C60)</f>
        <v/>
      </c>
      <c r="D61" s="28">
        <f>AVERAGE(B61:C61)</f>
        <v/>
      </c>
      <c r="G61" s="11" t="inlineStr">
        <is>
          <t>$M</t>
        </is>
      </c>
      <c r="H61" s="5" t="inlineStr">
        <is>
          <t>Across all four methodologies</t>
        </is>
      </c>
    </row>
    <row r="62"/>
    <row r="63" ht="76" customHeight="1">
      <c r="A63" s="36" t="inlineStr">
        <is>
          <t>Core value-creation thesis: on these illustrative assumptions the standalone DCF is negative — the drone P&amp;L does not cover corporate overhead and hub-buildout capex within the forecast horizon — while the with-synergies DCF enterprise value sits materially above the $150–300M purchase price range. Essentially all of the value, shown as "Implied value creation" in the enterprise value bridge, comes from M:N operations, DBX ground automation, avoided third-party operator fees and the pharmacy and basket revenue synergies. The case therefore rests on synergy delivery, not on standalone economics. Sensitivity to the 8.5% WACC, the 3.0% terminal growth rate, the cost-per-delivery glide path and the synergy ramp should be tested before any of these figures are relied upon. All figures illustrative.</t>
        </is>
      </c>
    </row>
  </sheetData>
  <mergeCells count="4">
    <mergeCell ref="A4:H4"/>
    <mergeCell ref="A2:H2"/>
    <mergeCell ref="A63:H63"/>
    <mergeCell ref="A29:H29"/>
  </mergeCells>
  <pageMargins left="0.25" right="0.25" top="0.3" bottom="0.3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2026-05-28T22:53:05Z</dcterms:created>
  <dcterms:modified xsi:type="dcterms:W3CDTF">2026-08-26T21:24:21Z</dcterms:modified>
</cp:coreProperties>
</file>