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Buy vs Build Model" sheetId="2" state="visible" r:id="rId2"/>
    <sheet name="Scoring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$#,##0.0"/>
    <numFmt numFmtId="166" formatCode="0.0000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  <sz val="12"/>
    </font>
    <font>
      <b val="1"/>
      <color rgb="001F4E78"/>
      <sz val="11"/>
    </font>
    <font>
      <i val="1"/>
      <color rgb="00595959"/>
      <sz val="9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DDEBF7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5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0" fontId="0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right" vertical="center"/>
    </xf>
    <xf numFmtId="164" fontId="0" fillId="3" borderId="1" applyAlignment="1" pivotButton="0" quotePrefix="0" xfId="0">
      <alignment horizontal="right" vertical="center"/>
    </xf>
    <xf numFmtId="3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0" fontId="0" fillId="0" borderId="1" pivotButton="0" quotePrefix="0" xfId="0"/>
    <xf numFmtId="165" fontId="0" fillId="0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3" fontId="0" fillId="0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0" fillId="4" borderId="1" pivotButton="0" quotePrefix="0" xfId="0"/>
    <xf numFmtId="3" fontId="2" fillId="4" borderId="1" applyAlignment="1" pivotButton="0" quotePrefix="0" xfId="0">
      <alignment horizontal="right" vertical="center"/>
    </xf>
    <xf numFmtId="167" fontId="0" fillId="3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2" fontId="2" fillId="6" borderId="1" applyAlignment="1" pivotButton="0" quotePrefix="0" xfId="0">
      <alignment horizontal="center" vertical="center" wrapText="1"/>
    </xf>
    <xf numFmtId="0" fontId="2" fillId="4" borderId="1" pivotButton="0" quotePrefix="0" xfId="0"/>
    <xf numFmtId="0" fontId="2" fillId="4" borderId="1" applyAlignment="1" pivotButton="0" quotePrefix="0" xfId="0">
      <alignment horizontal="center" vertical="center" wrapText="1"/>
    </xf>
    <xf numFmtId="2" fontId="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2" customWidth="1" min="4" max="4"/>
    <col width="68" customWidth="1" min="5" max="5"/>
  </cols>
  <sheetData>
    <row r="1">
      <c r="A1" s="1" t="inlineStr">
        <is>
          <t xml:space="preserve">  WALMART × DRONEUP — BUY vs BUILD · ASSUMPTIONS</t>
        </is>
      </c>
      <c r="B1" s="2" t="n"/>
      <c r="C1" s="2" t="n"/>
      <c r="D1" s="2" t="n"/>
      <c r="E1" s="2" t="n"/>
    </row>
    <row r="2">
      <c r="A2" s="3" t="inlineStr">
        <is>
          <t>Legend:</t>
        </is>
      </c>
      <c r="B2" s="4" t="inlineStr">
        <is>
          <t>YELLOW = user input</t>
        </is>
      </c>
      <c r="C2" s="5" t="inlineStr">
        <is>
          <t>GREEN = key output</t>
        </is>
      </c>
      <c r="D2" s="6" t="inlineStr">
        <is>
          <t>BLUE = section header</t>
        </is>
      </c>
    </row>
    <row r="4">
      <c r="A4" s="7" t="inlineStr">
        <is>
          <t>#</t>
        </is>
      </c>
      <c r="B4" s="7" t="inlineStr">
        <is>
          <t>Assumption</t>
        </is>
      </c>
      <c r="C4" s="7" t="inlineStr">
        <is>
          <t>Value</t>
        </is>
      </c>
      <c r="D4" s="7" t="inlineStr">
        <is>
          <t>Unit</t>
        </is>
      </c>
      <c r="E4" s="7" t="inlineStr">
        <is>
          <t>Source / Notes</t>
        </is>
      </c>
    </row>
    <row r="5">
      <c r="A5" s="8" t="inlineStr">
        <is>
          <t>(a) GENERAL ASSUMPTIONS</t>
        </is>
      </c>
      <c r="B5" s="6" t="n"/>
      <c r="C5" s="6" t="n"/>
      <c r="D5" s="6" t="n"/>
      <c r="E5" s="6" t="n"/>
    </row>
    <row r="6">
      <c r="A6" s="9" t="n">
        <v>1</v>
      </c>
      <c r="B6" s="10" t="inlineStr">
        <is>
          <t>Discount rate (WACC)</t>
        </is>
      </c>
      <c r="C6" s="11" t="n">
        <v>0.08500000000000001</v>
      </c>
      <c r="D6" s="9" t="inlineStr">
        <is>
          <t>%</t>
        </is>
      </c>
      <c r="E6" s="12" t="inlineStr">
        <is>
          <t>Walmart corporate WACC</t>
        </is>
      </c>
    </row>
    <row r="7">
      <c r="A7" s="9" t="n">
        <v>2</v>
      </c>
      <c r="B7" s="10" t="inlineStr">
        <is>
          <t>Analysis period</t>
        </is>
      </c>
      <c r="C7" s="13" t="inlineStr">
        <is>
          <t>5 years (Year 1 = 2027 through Year 5 = 2031)</t>
        </is>
      </c>
      <c r="D7" s="9" t="inlineStr">
        <is>
          <t>—</t>
        </is>
      </c>
      <c r="E7" s="12" t="inlineStr">
        <is>
          <t>Y1 = 2027, Y5 = 2031</t>
        </is>
      </c>
    </row>
    <row r="8">
      <c r="A8" s="9" t="n">
        <v>3</v>
      </c>
      <c r="B8" s="10" t="inlineStr">
        <is>
          <t>Walmart current 3P drone delivery cost</t>
        </is>
      </c>
      <c r="C8" s="14" t="n">
        <v>14</v>
      </c>
      <c r="D8" s="9" t="inlineStr">
        <is>
          <t>$/pkg</t>
        </is>
      </c>
      <c r="E8" s="12" t="inlineStr">
        <is>
          <t>Estimated blended rate Walmart pays Wing/Zipline per delivery (industry benchmark; not publicly disclosed)</t>
        </is>
      </c>
    </row>
    <row r="9">
      <c r="A9" s="9" t="n">
        <v>4</v>
      </c>
      <c r="B9" s="10" t="inlineStr">
        <is>
          <t>Walmart FY2025 revenue</t>
        </is>
      </c>
      <c r="C9" s="15" t="n">
        <v>712</v>
      </c>
      <c r="D9" s="9" t="inlineStr">
        <is>
          <t>$B</t>
        </is>
      </c>
      <c r="E9" s="12" t="inlineStr">
        <is>
          <t>Context for scale</t>
        </is>
      </c>
    </row>
    <row r="10">
      <c r="A10" s="9" t="n">
        <v>5</v>
      </c>
      <c r="B10" s="10" t="inlineStr">
        <is>
          <t>Walmart drone M&amp;A budget range</t>
        </is>
      </c>
      <c r="C10" s="13" t="inlineStr">
        <is>
          <t>$2-12B over 3-5 years</t>
        </is>
      </c>
      <c r="D10" s="9" t="inlineStr">
        <is>
          <t>$B</t>
        </is>
      </c>
      <c r="E10" s="12" t="inlineStr">
        <is>
          <t>Strategic capacity</t>
        </is>
      </c>
    </row>
    <row r="12">
      <c r="A12" s="8" t="inlineStr">
        <is>
          <t>(b) BUY SCENARIO — DroneUp Acquisition</t>
        </is>
      </c>
      <c r="B12" s="6" t="n"/>
      <c r="C12" s="6" t="n"/>
      <c r="D12" s="6" t="n"/>
      <c r="E12" s="6" t="n"/>
    </row>
    <row r="13">
      <c r="A13" s="9" t="n">
        <v>6</v>
      </c>
      <c r="B13" s="10" t="inlineStr">
        <is>
          <t>Acquisition price (headline)</t>
        </is>
      </c>
      <c r="C13" s="16" t="n">
        <v>225</v>
      </c>
      <c r="D13" s="9" t="inlineStr">
        <is>
          <t>$M</t>
        </is>
      </c>
      <c r="E13" s="12" t="inlineStr">
        <is>
          <t>Midpoint of $150-300M estimated range. Structure: 65% cash at close ($146M), 35% earn-out ($79M) tied to cost and integration milestones.</t>
        </is>
      </c>
    </row>
    <row r="14">
      <c r="A14" s="9" t="n">
        <v>7</v>
      </c>
      <c r="B14" s="10" t="inlineStr">
        <is>
          <t>Cash at close (% of price)</t>
        </is>
      </c>
      <c r="C14" s="11" t="n">
        <v>0.65</v>
      </c>
      <c r="D14" s="9" t="inlineStr">
        <is>
          <t>%</t>
        </is>
      </c>
      <c r="E14" s="12" t="inlineStr">
        <is>
          <t>Paid Y1</t>
        </is>
      </c>
    </row>
    <row r="15">
      <c r="A15" s="9" t="n">
        <v>8</v>
      </c>
      <c r="B15" s="10" t="inlineStr">
        <is>
          <t>Earn-out (% of price)</t>
        </is>
      </c>
      <c r="C15" s="11" t="n">
        <v>0.35</v>
      </c>
      <c r="D15" s="9" t="inlineStr">
        <is>
          <t>%</t>
        </is>
      </c>
      <c r="E15" s="12" t="inlineStr">
        <is>
          <t>Paid Y2-Y4, milestone-linked</t>
        </is>
      </c>
    </row>
    <row r="16">
      <c r="A16" s="8" t="inlineStr">
        <is>
          <t xml:space="preserve">  Integration costs by year ($M) — Buy</t>
        </is>
      </c>
      <c r="B16" s="6" t="n"/>
      <c r="C16" s="6" t="n"/>
      <c r="D16" s="6" t="n"/>
      <c r="E16" s="6" t="n"/>
    </row>
    <row r="17">
      <c r="A17" s="9" t="n">
        <v>9</v>
      </c>
      <c r="B17" s="10" t="inlineStr">
        <is>
          <t xml:space="preserve">  Integration · Y1</t>
        </is>
      </c>
      <c r="C17" s="16" t="n">
        <v>30</v>
      </c>
      <c r="D17" s="9" t="inlineStr">
        <is>
          <t>$M</t>
        </is>
      </c>
      <c r="E17" s="12" t="inlineStr">
        <is>
          <t>Y1: Tech audit, ATOMx integration planning, retention packages, DFW ops stabilization. Y2: ATOMx deployment across Wing/Zipline. Y3: DBX pilot at 10-20 stores. Y4: Final polish.</t>
        </is>
      </c>
    </row>
    <row r="18">
      <c r="A18" s="9" t="n">
        <v>10</v>
      </c>
      <c r="B18" s="10" t="inlineStr">
        <is>
          <t xml:space="preserve">  Integration · Y2</t>
        </is>
      </c>
      <c r="C18" s="16" t="n">
        <v>20</v>
      </c>
      <c r="D18" s="9" t="inlineStr">
        <is>
          <t>$M</t>
        </is>
      </c>
      <c r="E18" s="12" t="inlineStr"/>
    </row>
    <row r="19">
      <c r="A19" s="9" t="n">
        <v>11</v>
      </c>
      <c r="B19" s="10" t="inlineStr">
        <is>
          <t xml:space="preserve">  Integration · Y3</t>
        </is>
      </c>
      <c r="C19" s="16" t="n">
        <v>10</v>
      </c>
      <c r="D19" s="9" t="inlineStr">
        <is>
          <t>$M</t>
        </is>
      </c>
      <c r="E19" s="12" t="inlineStr"/>
    </row>
    <row r="20">
      <c r="A20" s="9" t="n">
        <v>12</v>
      </c>
      <c r="B20" s="10" t="inlineStr">
        <is>
          <t xml:space="preserve">  Integration · Y4</t>
        </is>
      </c>
      <c r="C20" s="16" t="n">
        <v>5</v>
      </c>
      <c r="D20" s="9" t="inlineStr">
        <is>
          <t>$M</t>
        </is>
      </c>
      <c r="E20" s="12" t="inlineStr"/>
    </row>
    <row r="21">
      <c r="A21" s="9" t="n">
        <v>13</v>
      </c>
      <c r="B21" s="10" t="inlineStr">
        <is>
          <t xml:space="preserve">  Integration · Y5</t>
        </is>
      </c>
      <c r="C21" s="16" t="n">
        <v>0</v>
      </c>
      <c r="D21" s="9" t="inlineStr">
        <is>
          <t>$M</t>
        </is>
      </c>
      <c r="E21" s="12" t="inlineStr"/>
    </row>
    <row r="22">
      <c r="A22" s="8" t="inlineStr">
        <is>
          <t xml:space="preserve">  Annual operating costs ($M) — Buy</t>
        </is>
      </c>
      <c r="B22" s="6" t="n"/>
      <c r="C22" s="6" t="n"/>
      <c r="D22" s="6" t="n"/>
      <c r="E22" s="6" t="n"/>
    </row>
    <row r="23">
      <c r="A23" s="9" t="n">
        <v>14</v>
      </c>
      <c r="B23" s="10" t="inlineStr">
        <is>
          <t xml:space="preserve">  OpEx · Y1</t>
        </is>
      </c>
      <c r="C23" s="16" t="n">
        <v>38</v>
      </c>
      <c r="D23" s="9" t="inlineStr">
        <is>
          <t>$M</t>
        </is>
      </c>
      <c r="E23" s="12" t="inlineStr">
        <is>
          <t>DroneUp team salaries (~291 FTEs), drone maintenance, pilot network, platform hosting, DBX ops. Grows with volume.</t>
        </is>
      </c>
    </row>
    <row r="24">
      <c r="A24" s="9" t="n">
        <v>15</v>
      </c>
      <c r="B24" s="10" t="inlineStr">
        <is>
          <t xml:space="preserve">  OpEx · Y2</t>
        </is>
      </c>
      <c r="C24" s="16" t="n">
        <v>45</v>
      </c>
      <c r="D24" s="9" t="inlineStr">
        <is>
          <t>$M</t>
        </is>
      </c>
      <c r="E24" s="12" t="inlineStr"/>
    </row>
    <row r="25">
      <c r="A25" s="9" t="n">
        <v>16</v>
      </c>
      <c r="B25" s="10" t="inlineStr">
        <is>
          <t xml:space="preserve">  OpEx · Y3</t>
        </is>
      </c>
      <c r="C25" s="16" t="n">
        <v>55</v>
      </c>
      <c r="D25" s="9" t="inlineStr">
        <is>
          <t>$M</t>
        </is>
      </c>
      <c r="E25" s="12" t="inlineStr"/>
    </row>
    <row r="26">
      <c r="A26" s="9" t="n">
        <v>17</v>
      </c>
      <c r="B26" s="10" t="inlineStr">
        <is>
          <t xml:space="preserve">  OpEx · Y4</t>
        </is>
      </c>
      <c r="C26" s="16" t="n">
        <v>60</v>
      </c>
      <c r="D26" s="9" t="inlineStr">
        <is>
          <t>$M</t>
        </is>
      </c>
      <c r="E26" s="12" t="inlineStr"/>
    </row>
    <row r="27">
      <c r="A27" s="9" t="n">
        <v>18</v>
      </c>
      <c r="B27" s="10" t="inlineStr">
        <is>
          <t xml:space="preserve">  OpEx · Y5</t>
        </is>
      </c>
      <c r="C27" s="16" t="n">
        <v>65</v>
      </c>
      <c r="D27" s="9" t="inlineStr">
        <is>
          <t>$M</t>
        </is>
      </c>
      <c r="E27" s="12" t="inlineStr"/>
    </row>
    <row r="28">
      <c r="A28" s="8" t="inlineStr">
        <is>
          <t xml:space="preserve">  Cost per delivery ($/pkg) — Buy</t>
        </is>
      </c>
      <c r="B28" s="6" t="n"/>
      <c r="C28" s="6" t="n"/>
      <c r="D28" s="6" t="n"/>
      <c r="E28" s="6" t="n"/>
    </row>
    <row r="29">
      <c r="A29" s="9" t="n">
        <v>19</v>
      </c>
      <c r="B29" s="10" t="inlineStr">
        <is>
          <t xml:space="preserve">  Cost per delivery · Y1</t>
        </is>
      </c>
      <c r="C29" s="14" t="n">
        <v>22</v>
      </c>
      <c r="D29" s="9" t="inlineStr">
        <is>
          <t>$/pkg</t>
        </is>
      </c>
      <c r="E29" s="12" t="inlineStr">
        <is>
          <t>Y1: Initial M:N ops (1:3 ratio). Y2: M:N at 1:5 + early DBX. Y3: Near-target 1:8 + full DBX. Y4-Y5: Scale efficiencies. Levers: 60-80% labor reduction (M:N), 40-50% ground ops reduction (DBX), 3-5x throughput (BVLOS).</t>
        </is>
      </c>
    </row>
    <row r="30">
      <c r="A30" s="9" t="n">
        <v>20</v>
      </c>
      <c r="B30" s="10" t="inlineStr">
        <is>
          <t xml:space="preserve">  Cost per delivery · Y2</t>
        </is>
      </c>
      <c r="C30" s="14" t="n">
        <v>14</v>
      </c>
      <c r="D30" s="9" t="inlineStr">
        <is>
          <t>$/pkg</t>
        </is>
      </c>
      <c r="E30" s="12" t="inlineStr"/>
    </row>
    <row r="31">
      <c r="A31" s="9" t="n">
        <v>21</v>
      </c>
      <c r="B31" s="10" t="inlineStr">
        <is>
          <t xml:space="preserve">  Cost per delivery · Y3</t>
        </is>
      </c>
      <c r="C31" s="14" t="n">
        <v>8.5</v>
      </c>
      <c r="D31" s="9" t="inlineStr">
        <is>
          <t>$/pkg</t>
        </is>
      </c>
      <c r="E31" s="12" t="inlineStr"/>
    </row>
    <row r="32">
      <c r="A32" s="9" t="n">
        <v>22</v>
      </c>
      <c r="B32" s="10" t="inlineStr">
        <is>
          <t xml:space="preserve">  Cost per delivery · Y4</t>
        </is>
      </c>
      <c r="C32" s="14" t="n">
        <v>6.5</v>
      </c>
      <c r="D32" s="9" t="inlineStr">
        <is>
          <t>$/pkg</t>
        </is>
      </c>
      <c r="E32" s="12" t="inlineStr"/>
    </row>
    <row r="33">
      <c r="A33" s="9" t="n">
        <v>23</v>
      </c>
      <c r="B33" s="10" t="inlineStr">
        <is>
          <t xml:space="preserve">  Cost per delivery · Y5</t>
        </is>
      </c>
      <c r="C33" s="14" t="n">
        <v>5.5</v>
      </c>
      <c r="D33" s="9" t="inlineStr">
        <is>
          <t>$/pkg</t>
        </is>
      </c>
      <c r="E33" s="12" t="inlineStr"/>
    </row>
    <row r="34">
      <c r="A34" s="8" t="inlineStr">
        <is>
          <t xml:space="preserve">  Delivery volume (thousands) — Buy</t>
        </is>
      </c>
      <c r="B34" s="6" t="n"/>
      <c r="C34" s="6" t="n"/>
      <c r="D34" s="6" t="n"/>
      <c r="E34" s="6" t="n"/>
    </row>
    <row r="35">
      <c r="A35" s="9" t="n">
        <v>24</v>
      </c>
      <c r="B35" s="10" t="inlineStr">
        <is>
          <t xml:space="preserve">  Volume · Y1</t>
        </is>
      </c>
      <c r="C35" s="15" t="n">
        <v>150</v>
      </c>
      <c r="D35" s="9" t="inlineStr">
        <is>
          <t>K pkg</t>
        </is>
      </c>
      <c r="E35" s="12" t="inlineStr">
        <is>
          <t>Ramps aggressively leveraging existing DroneUp Part 135 cert, DFW ops, 20K+ pilot network, and Walmart's 4,000+ store network.</t>
        </is>
      </c>
    </row>
    <row r="36">
      <c r="A36" s="9" t="n">
        <v>25</v>
      </c>
      <c r="B36" s="10" t="inlineStr">
        <is>
          <t xml:space="preserve">  Volume · Y2</t>
        </is>
      </c>
      <c r="C36" s="15" t="n">
        <v>500</v>
      </c>
      <c r="D36" s="9" t="inlineStr">
        <is>
          <t>K pkg</t>
        </is>
      </c>
      <c r="E36" s="12" t="inlineStr"/>
    </row>
    <row r="37">
      <c r="A37" s="9" t="n">
        <v>26</v>
      </c>
      <c r="B37" s="10" t="inlineStr">
        <is>
          <t xml:space="preserve">  Volume · Y3</t>
        </is>
      </c>
      <c r="C37" s="15" t="n">
        <v>1200</v>
      </c>
      <c r="D37" s="9" t="inlineStr">
        <is>
          <t>K pkg</t>
        </is>
      </c>
      <c r="E37" s="12" t="inlineStr"/>
    </row>
    <row r="38">
      <c r="A38" s="9" t="n">
        <v>27</v>
      </c>
      <c r="B38" s="10" t="inlineStr">
        <is>
          <t xml:space="preserve">  Volume · Y4</t>
        </is>
      </c>
      <c r="C38" s="15" t="n">
        <v>2500</v>
      </c>
      <c r="D38" s="9" t="inlineStr">
        <is>
          <t>K pkg</t>
        </is>
      </c>
      <c r="E38" s="12" t="inlineStr"/>
    </row>
    <row r="39">
      <c r="A39" s="9" t="n">
        <v>28</v>
      </c>
      <c r="B39" s="10" t="inlineStr">
        <is>
          <t xml:space="preserve">  Volume · Y5</t>
        </is>
      </c>
      <c r="C39" s="15" t="n">
        <v>4000</v>
      </c>
      <c r="D39" s="9" t="inlineStr">
        <is>
          <t>K pkg</t>
        </is>
      </c>
      <c r="E39" s="12" t="inlineStr"/>
    </row>
    <row r="41">
      <c r="A41" s="8" t="inlineStr">
        <is>
          <t>(c) BUILD SCENARIO — Internal Development</t>
        </is>
      </c>
      <c r="B41" s="6" t="n"/>
      <c r="C41" s="6" t="n"/>
      <c r="D41" s="6" t="n"/>
      <c r="E41" s="6" t="n"/>
    </row>
    <row r="42">
      <c r="A42" s="9" t="n">
        <v>29</v>
      </c>
      <c r="B42" s="10" t="inlineStr">
        <is>
          <t>Upfront investment</t>
        </is>
      </c>
      <c r="C42" s="16" t="n">
        <v>0</v>
      </c>
      <c r="D42" s="9" t="inlineStr">
        <is>
          <t>$M</t>
        </is>
      </c>
      <c r="E42" s="12" t="inlineStr">
        <is>
          <t>No acquisition — all spend is R&amp;D, hiring, infrastructure, and certification.</t>
        </is>
      </c>
    </row>
    <row r="43">
      <c r="A43" s="8" t="inlineStr">
        <is>
          <t xml:space="preserve">  R&amp;D / engineering ($M) — Build</t>
        </is>
      </c>
      <c r="B43" s="6" t="n"/>
      <c r="C43" s="6" t="n"/>
      <c r="D43" s="6" t="n"/>
      <c r="E43" s="6" t="n"/>
    </row>
    <row r="44">
      <c r="A44" s="9" t="n">
        <v>30</v>
      </c>
      <c r="B44" s="10" t="inlineStr">
        <is>
          <t xml:space="preserve">  R&amp;D · Y1</t>
        </is>
      </c>
      <c r="C44" s="16" t="n">
        <v>75</v>
      </c>
      <c r="D44" s="9" t="inlineStr">
        <is>
          <t>$M</t>
        </is>
      </c>
      <c r="E44" s="12" t="inlineStr">
        <is>
          <t>Building UTM/airspace platform from scratch, flight management software, detect-and-avoid systems, ground infrastructure design. Walmart has no existing drone engineering team.</t>
        </is>
      </c>
    </row>
    <row r="45">
      <c r="A45" s="9" t="n">
        <v>31</v>
      </c>
      <c r="B45" s="10" t="inlineStr">
        <is>
          <t xml:space="preserve">  R&amp;D · Y2</t>
        </is>
      </c>
      <c r="C45" s="16" t="n">
        <v>90</v>
      </c>
      <c r="D45" s="9" t="inlineStr">
        <is>
          <t>$M</t>
        </is>
      </c>
      <c r="E45" s="12" t="inlineStr"/>
    </row>
    <row r="46">
      <c r="A46" s="9" t="n">
        <v>32</v>
      </c>
      <c r="B46" s="10" t="inlineStr">
        <is>
          <t xml:space="preserve">  R&amp;D · Y3</t>
        </is>
      </c>
      <c r="C46" s="16" t="n">
        <v>80</v>
      </c>
      <c r="D46" s="9" t="inlineStr">
        <is>
          <t>$M</t>
        </is>
      </c>
      <c r="E46" s="12" t="inlineStr"/>
    </row>
    <row r="47">
      <c r="A47" s="9" t="n">
        <v>33</v>
      </c>
      <c r="B47" s="10" t="inlineStr">
        <is>
          <t xml:space="preserve">  R&amp;D · Y4</t>
        </is>
      </c>
      <c r="C47" s="16" t="n">
        <v>60</v>
      </c>
      <c r="D47" s="9" t="inlineStr">
        <is>
          <t>$M</t>
        </is>
      </c>
      <c r="E47" s="12" t="inlineStr"/>
    </row>
    <row r="48">
      <c r="A48" s="9" t="n">
        <v>34</v>
      </c>
      <c r="B48" s="10" t="inlineStr">
        <is>
          <t xml:space="preserve">  R&amp;D · Y5</t>
        </is>
      </c>
      <c r="C48" s="16" t="n">
        <v>50</v>
      </c>
      <c r="D48" s="9" t="inlineStr">
        <is>
          <t>$M</t>
        </is>
      </c>
      <c r="E48" s="12" t="inlineStr"/>
    </row>
    <row r="49">
      <c r="A49" s="8" t="inlineStr">
        <is>
          <t xml:space="preserve">  Regulatory &amp; certification ($M) — Build</t>
        </is>
      </c>
      <c r="B49" s="6" t="n"/>
      <c r="C49" s="6" t="n"/>
      <c r="D49" s="6" t="n"/>
      <c r="E49" s="6" t="n"/>
    </row>
    <row r="50">
      <c r="A50" s="9" t="n">
        <v>35</v>
      </c>
      <c r="B50" s="10" t="inlineStr">
        <is>
          <t xml:space="preserve">  Regulatory · Y1</t>
        </is>
      </c>
      <c r="C50" s="16" t="n">
        <v>5</v>
      </c>
      <c r="D50" s="9" t="inlineStr">
        <is>
          <t>$M</t>
        </is>
      </c>
      <c r="E50" s="12" t="inlineStr">
        <is>
          <t>FAA Part 135 takes 2-3 years. Includes safety management systems, ops manuals, check rides, ongoing compliance. Earliest deliveries under Part 135 by Y3.</t>
        </is>
      </c>
    </row>
    <row r="51">
      <c r="A51" s="9" t="n">
        <v>36</v>
      </c>
      <c r="B51" s="10" t="inlineStr">
        <is>
          <t xml:space="preserve">  Regulatory · Y2</t>
        </is>
      </c>
      <c r="C51" s="16" t="n">
        <v>8</v>
      </c>
      <c r="D51" s="9" t="inlineStr">
        <is>
          <t>$M</t>
        </is>
      </c>
      <c r="E51" s="12" t="inlineStr"/>
    </row>
    <row r="52">
      <c r="A52" s="9" t="n">
        <v>37</v>
      </c>
      <c r="B52" s="10" t="inlineStr">
        <is>
          <t xml:space="preserve">  Regulatory · Y3</t>
        </is>
      </c>
      <c r="C52" s="16" t="n">
        <v>12</v>
      </c>
      <c r="D52" s="9" t="inlineStr">
        <is>
          <t>$M</t>
        </is>
      </c>
      <c r="E52" s="12" t="inlineStr"/>
    </row>
    <row r="53">
      <c r="A53" s="9" t="n">
        <v>38</v>
      </c>
      <c r="B53" s="10" t="inlineStr">
        <is>
          <t xml:space="preserve">  Regulatory · Y4</t>
        </is>
      </c>
      <c r="C53" s="16" t="n">
        <v>5</v>
      </c>
      <c r="D53" s="9" t="inlineStr">
        <is>
          <t>$M</t>
        </is>
      </c>
      <c r="E53" s="12" t="inlineStr"/>
    </row>
    <row r="54">
      <c r="A54" s="9" t="n">
        <v>39</v>
      </c>
      <c r="B54" s="10" t="inlineStr">
        <is>
          <t xml:space="preserve">  Regulatory · Y5</t>
        </is>
      </c>
      <c r="C54" s="16" t="n">
        <v>2</v>
      </c>
      <c r="D54" s="9" t="inlineStr">
        <is>
          <t>$M</t>
        </is>
      </c>
      <c r="E54" s="12" t="inlineStr"/>
    </row>
    <row r="55">
      <c r="A55" s="8" t="inlineStr">
        <is>
          <t xml:space="preserve">  Infrastructure capex ($M) — Build</t>
        </is>
      </c>
      <c r="B55" s="6" t="n"/>
      <c r="C55" s="6" t="n"/>
      <c r="D55" s="6" t="n"/>
      <c r="E55" s="6" t="n"/>
    </row>
    <row r="56">
      <c r="A56" s="9" t="n">
        <v>40</v>
      </c>
      <c r="B56" s="10" t="inlineStr">
        <is>
          <t xml:space="preserve">  Capex · Y1</t>
        </is>
      </c>
      <c r="C56" s="16" t="n">
        <v>10</v>
      </c>
      <c r="D56" s="9" t="inlineStr">
        <is>
          <t>$M</t>
        </is>
      </c>
      <c r="E56" s="12" t="inlineStr">
        <is>
          <t>Drone fleet procurement, ground stations, warehouse mods for launch/landing, comms infrastructure, testing facilities.</t>
        </is>
      </c>
    </row>
    <row r="57">
      <c r="A57" s="9" t="n">
        <v>41</v>
      </c>
      <c r="B57" s="10" t="inlineStr">
        <is>
          <t xml:space="preserve">  Capex · Y2</t>
        </is>
      </c>
      <c r="C57" s="16" t="n">
        <v>25</v>
      </c>
      <c r="D57" s="9" t="inlineStr">
        <is>
          <t>$M</t>
        </is>
      </c>
      <c r="E57" s="12" t="inlineStr"/>
    </row>
    <row r="58">
      <c r="A58" s="9" t="n">
        <v>42</v>
      </c>
      <c r="B58" s="10" t="inlineStr">
        <is>
          <t xml:space="preserve">  Capex · Y3</t>
        </is>
      </c>
      <c r="C58" s="16" t="n">
        <v>50</v>
      </c>
      <c r="D58" s="9" t="inlineStr">
        <is>
          <t>$M</t>
        </is>
      </c>
      <c r="E58" s="12" t="inlineStr"/>
    </row>
    <row r="59">
      <c r="A59" s="9" t="n">
        <v>43</v>
      </c>
      <c r="B59" s="10" t="inlineStr">
        <is>
          <t xml:space="preserve">  Capex · Y4</t>
        </is>
      </c>
      <c r="C59" s="16" t="n">
        <v>55</v>
      </c>
      <c r="D59" s="9" t="inlineStr">
        <is>
          <t>$M</t>
        </is>
      </c>
      <c r="E59" s="12" t="inlineStr"/>
    </row>
    <row r="60">
      <c r="A60" s="9" t="n">
        <v>44</v>
      </c>
      <c r="B60" s="10" t="inlineStr">
        <is>
          <t xml:space="preserve">  Capex · Y5</t>
        </is>
      </c>
      <c r="C60" s="16" t="n">
        <v>40</v>
      </c>
      <c r="D60" s="9" t="inlineStr">
        <is>
          <t>$M</t>
        </is>
      </c>
      <c r="E60" s="12" t="inlineStr"/>
    </row>
    <row r="61">
      <c r="A61" s="8" t="inlineStr">
        <is>
          <t xml:space="preserve">  Hiring &amp; training ($M) — Build</t>
        </is>
      </c>
      <c r="B61" s="6" t="n"/>
      <c r="C61" s="6" t="n"/>
      <c r="D61" s="6" t="n"/>
      <c r="E61" s="6" t="n"/>
    </row>
    <row r="62">
      <c r="A62" s="9" t="n">
        <v>45</v>
      </c>
      <c r="B62" s="10" t="inlineStr">
        <is>
          <t xml:space="preserve">  Hiring/training · Y1</t>
        </is>
      </c>
      <c r="C62" s="16" t="n">
        <v>20</v>
      </c>
      <c r="D62" s="9" t="inlineStr">
        <is>
          <t>$M</t>
        </is>
      </c>
      <c r="E62" s="12" t="inlineStr">
        <is>
          <t>Drone engineers ($175K fully loaded), regulatory specialists, UTM developers, flight ops, maintenance techs. Ramp from ~100 to ~400 FTEs. Includes $3-10M/yr training.</t>
        </is>
      </c>
    </row>
    <row r="63">
      <c r="A63" s="9" t="n">
        <v>46</v>
      </c>
      <c r="B63" s="10" t="inlineStr">
        <is>
          <t xml:space="preserve">  Hiring/training · Y2</t>
        </is>
      </c>
      <c r="C63" s="16" t="n">
        <v>35</v>
      </c>
      <c r="D63" s="9" t="inlineStr">
        <is>
          <t>$M</t>
        </is>
      </c>
      <c r="E63" s="12" t="inlineStr"/>
    </row>
    <row r="64">
      <c r="A64" s="9" t="n">
        <v>47</v>
      </c>
      <c r="B64" s="10" t="inlineStr">
        <is>
          <t xml:space="preserve">  Hiring/training · Y3</t>
        </is>
      </c>
      <c r="C64" s="16" t="n">
        <v>52</v>
      </c>
      <c r="D64" s="9" t="inlineStr">
        <is>
          <t>$M</t>
        </is>
      </c>
      <c r="E64" s="12" t="inlineStr"/>
    </row>
    <row r="65">
      <c r="A65" s="9" t="n">
        <v>48</v>
      </c>
      <c r="B65" s="10" t="inlineStr">
        <is>
          <t xml:space="preserve">  Hiring/training · Y4</t>
        </is>
      </c>
      <c r="C65" s="16" t="n">
        <v>58</v>
      </c>
      <c r="D65" s="9" t="inlineStr">
        <is>
          <t>$M</t>
        </is>
      </c>
      <c r="E65" s="12" t="inlineStr"/>
    </row>
    <row r="66">
      <c r="A66" s="9" t="n">
        <v>49</v>
      </c>
      <c r="B66" s="10" t="inlineStr">
        <is>
          <t xml:space="preserve">  Hiring/training · Y5</t>
        </is>
      </c>
      <c r="C66" s="16" t="n">
        <v>60</v>
      </c>
      <c r="D66" s="9" t="inlineStr">
        <is>
          <t>$M</t>
        </is>
      </c>
      <c r="E66" s="12" t="inlineStr"/>
    </row>
    <row r="67">
      <c r="A67" s="8" t="inlineStr">
        <is>
          <t xml:space="preserve">  Cost per delivery ($/pkg) — Build</t>
        </is>
      </c>
      <c r="B67" s="6" t="n"/>
      <c r="C67" s="6" t="n"/>
      <c r="D67" s="6" t="n"/>
      <c r="E67" s="6" t="n"/>
    </row>
    <row r="68">
      <c r="A68" s="9" t="n">
        <v>50</v>
      </c>
      <c r="B68" s="10" t="inlineStr">
        <is>
          <t xml:space="preserve">  Cost per delivery · Y1</t>
        </is>
      </c>
      <c r="C68" s="14" t="n">
        <v>0</v>
      </c>
      <c r="D68" s="9" t="inlineStr">
        <is>
          <t>$/pkg</t>
        </is>
      </c>
      <c r="E68" s="12" t="inlineStr">
        <is>
          <t>Y1: no deliveries</t>
        </is>
      </c>
    </row>
    <row r="69">
      <c r="A69" s="9" t="n">
        <v>51</v>
      </c>
      <c r="B69" s="10" t="inlineStr">
        <is>
          <t xml:space="preserve">  Cost per delivery · Y2</t>
        </is>
      </c>
      <c r="C69" s="14" t="n">
        <v>65</v>
      </c>
      <c r="D69" s="9" t="inlineStr">
        <is>
          <t>$/pkg</t>
        </is>
      </c>
      <c r="E69" s="12" t="inlineStr">
        <is>
          <t>Y1: No deliveries (still building/certifying). Y2: Pilot program, very high cost (~$65, similar to Amazon Prime Air's $63). Y3: Early scaling. Y4-Y5: Improving but still 2-3x Buy scenario.</t>
        </is>
      </c>
    </row>
    <row r="70">
      <c r="A70" s="9" t="n">
        <v>52</v>
      </c>
      <c r="B70" s="10" t="inlineStr">
        <is>
          <t xml:space="preserve">  Cost per delivery · Y3</t>
        </is>
      </c>
      <c r="C70" s="14" t="n">
        <v>38</v>
      </c>
      <c r="D70" s="9" t="inlineStr">
        <is>
          <t>$/pkg</t>
        </is>
      </c>
      <c r="E70" s="12" t="inlineStr"/>
    </row>
    <row r="71">
      <c r="A71" s="9" t="n">
        <v>53</v>
      </c>
      <c r="B71" s="10" t="inlineStr">
        <is>
          <t xml:space="preserve">  Cost per delivery · Y4</t>
        </is>
      </c>
      <c r="C71" s="14" t="n">
        <v>20</v>
      </c>
      <c r="D71" s="9" t="inlineStr">
        <is>
          <t>$/pkg</t>
        </is>
      </c>
      <c r="E71" s="12" t="inlineStr"/>
    </row>
    <row r="72">
      <c r="A72" s="9" t="n">
        <v>54</v>
      </c>
      <c r="B72" s="10" t="inlineStr">
        <is>
          <t xml:space="preserve">  Cost per delivery · Y5</t>
        </is>
      </c>
      <c r="C72" s="14" t="n">
        <v>12</v>
      </c>
      <c r="D72" s="9" t="inlineStr">
        <is>
          <t>$/pkg</t>
        </is>
      </c>
      <c r="E72" s="12" t="inlineStr"/>
    </row>
    <row r="73">
      <c r="A73" s="8" t="inlineStr">
        <is>
          <t xml:space="preserve">  Delivery volume (thousands) — Build</t>
        </is>
      </c>
      <c r="B73" s="6" t="n"/>
      <c r="C73" s="6" t="n"/>
      <c r="D73" s="6" t="n"/>
      <c r="E73" s="6" t="n"/>
    </row>
    <row r="74">
      <c r="A74" s="9" t="n">
        <v>55</v>
      </c>
      <c r="B74" s="10" t="inlineStr">
        <is>
          <t xml:space="preserve">  Volume · Y1</t>
        </is>
      </c>
      <c r="C74" s="15" t="n">
        <v>0</v>
      </c>
      <c r="D74" s="9" t="inlineStr">
        <is>
          <t>K pkg</t>
        </is>
      </c>
      <c r="E74" s="12" t="inlineStr">
        <is>
          <t>No deliveries Y1 (development + certification). Y2: Small pilot (10K). Y3: Scaling with cert. Y4-Y5: Ramp but far behind Buy scenario which starts with operational infrastructure.</t>
        </is>
      </c>
    </row>
    <row r="75">
      <c r="A75" s="9" t="n">
        <v>56</v>
      </c>
      <c r="B75" s="10" t="inlineStr">
        <is>
          <t xml:space="preserve">  Volume · Y2</t>
        </is>
      </c>
      <c r="C75" s="15" t="n">
        <v>10</v>
      </c>
      <c r="D75" s="9" t="inlineStr">
        <is>
          <t>K pkg</t>
        </is>
      </c>
      <c r="E75" s="12" t="inlineStr"/>
    </row>
    <row r="76">
      <c r="A76" s="9" t="n">
        <v>57</v>
      </c>
      <c r="B76" s="10" t="inlineStr">
        <is>
          <t xml:space="preserve">  Volume · Y3</t>
        </is>
      </c>
      <c r="C76" s="15" t="n">
        <v>100</v>
      </c>
      <c r="D76" s="9" t="inlineStr">
        <is>
          <t>K pkg</t>
        </is>
      </c>
      <c r="E76" s="12" t="inlineStr"/>
    </row>
    <row r="77">
      <c r="A77" s="9" t="n">
        <v>58</v>
      </c>
      <c r="B77" s="10" t="inlineStr">
        <is>
          <t xml:space="preserve">  Volume · Y4</t>
        </is>
      </c>
      <c r="C77" s="15" t="n">
        <v>400</v>
      </c>
      <c r="D77" s="9" t="inlineStr">
        <is>
          <t>K pkg</t>
        </is>
      </c>
      <c r="E77" s="12" t="inlineStr"/>
    </row>
    <row r="78">
      <c r="A78" s="9" t="n">
        <v>59</v>
      </c>
      <c r="B78" s="10" t="inlineStr">
        <is>
          <t xml:space="preserve">  Volume · Y5</t>
        </is>
      </c>
      <c r="C78" s="15" t="n">
        <v>1200</v>
      </c>
      <c r="D78" s="9" t="inlineStr">
        <is>
          <t>K pkg</t>
        </is>
      </c>
      <c r="E78" s="12" t="inlineStr"/>
    </row>
  </sheetData>
  <mergeCells count="14">
    <mergeCell ref="A34:E34"/>
    <mergeCell ref="A12:E12"/>
    <mergeCell ref="A55:E55"/>
    <mergeCell ref="A43:E43"/>
    <mergeCell ref="A73:E73"/>
    <mergeCell ref="A16:E16"/>
    <mergeCell ref="A28:E28"/>
    <mergeCell ref="A41:E41"/>
    <mergeCell ref="A49:E49"/>
    <mergeCell ref="A1:E1"/>
    <mergeCell ref="A5:E5"/>
    <mergeCell ref="A61:E61"/>
    <mergeCell ref="A22:E22"/>
    <mergeCell ref="A67:E6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 xml:space="preserve">  BUY vs BUILD — 5-YEAR MODEL ($M unless noted)</t>
        </is>
      </c>
      <c r="B1" s="2" t="n"/>
      <c r="C1" s="2" t="n"/>
      <c r="D1" s="2" t="n"/>
      <c r="E1" s="2" t="n"/>
      <c r="F1" s="2" t="n"/>
      <c r="G1" s="2" t="n"/>
    </row>
    <row r="3">
      <c r="A3" s="17" t="inlineStr">
        <is>
          <t>Line item</t>
        </is>
      </c>
      <c r="B3" s="7" t="inlineStr">
        <is>
          <t>Y1 (2027)</t>
        </is>
      </c>
      <c r="C3" s="7" t="inlineStr">
        <is>
          <t>Y2 (2028)</t>
        </is>
      </c>
      <c r="D3" s="7" t="inlineStr">
        <is>
          <t>Y3 (2029)</t>
        </is>
      </c>
      <c r="E3" s="7" t="inlineStr">
        <is>
          <t>Y4 (2030)</t>
        </is>
      </c>
      <c r="F3" s="7" t="inlineStr">
        <is>
          <t>Y5 (2031)</t>
        </is>
      </c>
      <c r="G3" s="7" t="inlineStr">
        <is>
          <t>5-Yr Total</t>
        </is>
      </c>
    </row>
    <row r="4">
      <c r="A4" s="8" t="inlineStr">
        <is>
          <t>BUY SCENARIO — DroneUp Acquisition</t>
        </is>
      </c>
      <c r="B4" s="6" t="n"/>
      <c r="C4" s="6" t="n"/>
      <c r="D4" s="6" t="n"/>
      <c r="E4" s="6" t="n"/>
      <c r="F4" s="6" t="n"/>
      <c r="G4" s="6" t="n"/>
    </row>
    <row r="5">
      <c r="A5" s="12" t="inlineStr">
        <is>
          <t>Memo: Headline acquisition price (informational)</t>
        </is>
      </c>
      <c r="B5" s="18">
        <f>Assumptions!$C$13</f>
        <v/>
      </c>
      <c r="C5" s="19" t="n"/>
      <c r="D5" s="19" t="n"/>
      <c r="E5" s="19" t="n"/>
      <c r="F5" s="19" t="n"/>
      <c r="G5" s="19" t="n"/>
    </row>
    <row r="6">
      <c r="A6" s="10" t="inlineStr">
        <is>
          <t xml:space="preserve">  Cash at close (Y1)</t>
        </is>
      </c>
      <c r="B6" s="20">
        <f>Assumptions!$C$13*Assumptions!$C$14</f>
        <v/>
      </c>
      <c r="C6" s="20" t="n"/>
      <c r="D6" s="20" t="n"/>
      <c r="E6" s="20" t="n"/>
      <c r="F6" s="20" t="n"/>
      <c r="G6" s="20">
        <f>SUM(B6:F6)</f>
        <v/>
      </c>
    </row>
    <row r="7">
      <c r="A7" s="10" t="inlineStr">
        <is>
          <t xml:space="preserve">  Earn-out (split Y2-Y4)</t>
        </is>
      </c>
      <c r="B7" s="20" t="n"/>
      <c r="C7" s="20">
        <f>Assumptions!$C$13*Assumptions!$C$15/3</f>
        <v/>
      </c>
      <c r="D7" s="20">
        <f>Assumptions!$C$13*Assumptions!$C$15/3</f>
        <v/>
      </c>
      <c r="E7" s="20">
        <f>Assumptions!$C$13*Assumptions!$C$15/3</f>
        <v/>
      </c>
      <c r="F7" s="20" t="n"/>
      <c r="G7" s="20">
        <f>SUM(B7:F7)</f>
        <v/>
      </c>
    </row>
    <row r="8">
      <c r="A8" s="10" t="inlineStr">
        <is>
          <t>Integration costs</t>
        </is>
      </c>
      <c r="B8" s="20">
        <f>Assumptions!$C$17</f>
        <v/>
      </c>
      <c r="C8" s="20">
        <f>Assumptions!$C$18</f>
        <v/>
      </c>
      <c r="D8" s="20">
        <f>Assumptions!$C$19</f>
        <v/>
      </c>
      <c r="E8" s="20">
        <f>Assumptions!$C$20</f>
        <v/>
      </c>
      <c r="F8" s="20">
        <f>Assumptions!$C$21</f>
        <v/>
      </c>
      <c r="G8" s="20">
        <f>SUM(B8:F8)</f>
        <v/>
      </c>
    </row>
    <row r="9">
      <c r="A9" s="10" t="inlineStr">
        <is>
          <t>Annual operating costs</t>
        </is>
      </c>
      <c r="B9" s="20">
        <f>Assumptions!$C$23</f>
        <v/>
      </c>
      <c r="C9" s="20">
        <f>Assumptions!$C$24</f>
        <v/>
      </c>
      <c r="D9" s="20">
        <f>Assumptions!$C$25</f>
        <v/>
      </c>
      <c r="E9" s="20">
        <f>Assumptions!$C$26</f>
        <v/>
      </c>
      <c r="F9" s="20">
        <f>Assumptions!$C$27</f>
        <v/>
      </c>
      <c r="G9" s="20">
        <f>SUM(B9:F9)</f>
        <v/>
      </c>
    </row>
    <row r="10">
      <c r="A10" s="21" t="inlineStr">
        <is>
          <t>Total Buy annual spend</t>
        </is>
      </c>
      <c r="B10" s="22">
        <f>B6+B7+B8+B9</f>
        <v/>
      </c>
      <c r="C10" s="22">
        <f>C6+C7+C8+C9</f>
        <v/>
      </c>
      <c r="D10" s="22">
        <f>D6+D7+D8+D9</f>
        <v/>
      </c>
      <c r="E10" s="22">
        <f>E6+E7+E8+E9</f>
        <v/>
      </c>
      <c r="F10" s="22">
        <f>F6+F7+F8+F9</f>
        <v/>
      </c>
      <c r="G10" s="22">
        <f>SUM(B10:F10)</f>
        <v/>
      </c>
    </row>
    <row r="11">
      <c r="A11" s="10" t="inlineStr">
        <is>
          <t>Cumulative Buy investment</t>
        </is>
      </c>
      <c r="B11" s="20">
        <f>B10</f>
        <v/>
      </c>
      <c r="C11" s="20">
        <f>B11+C10</f>
        <v/>
      </c>
      <c r="D11" s="20">
        <f>C11+D10</f>
        <v/>
      </c>
      <c r="E11" s="20">
        <f>D11+E10</f>
        <v/>
      </c>
      <c r="F11" s="20">
        <f>E11+F10</f>
        <v/>
      </c>
      <c r="G11" s="23" t="n"/>
    </row>
    <row r="13">
      <c r="A13" s="8" t="inlineStr">
        <is>
          <t xml:space="preserve">  Buy — Operating Metrics</t>
        </is>
      </c>
      <c r="B13" s="6" t="n"/>
      <c r="C13" s="6" t="n"/>
      <c r="D13" s="6" t="n"/>
      <c r="E13" s="6" t="n"/>
      <c r="F13" s="6" t="n"/>
      <c r="G13" s="6" t="n"/>
    </row>
    <row r="14">
      <c r="A14" s="10" t="inlineStr">
        <is>
          <t>Cost per delivery ($/pkg)</t>
        </is>
      </c>
      <c r="B14" s="24">
        <f>Assumptions!$C$29</f>
        <v/>
      </c>
      <c r="C14" s="24">
        <f>Assumptions!$C$30</f>
        <v/>
      </c>
      <c r="D14" s="24">
        <f>Assumptions!$C$31</f>
        <v/>
      </c>
      <c r="E14" s="24">
        <f>Assumptions!$C$32</f>
        <v/>
      </c>
      <c r="F14" s="24">
        <f>Assumptions!$C$33</f>
        <v/>
      </c>
      <c r="G14" s="23" t="n"/>
    </row>
    <row r="15">
      <c r="A15" s="10" t="inlineStr">
        <is>
          <t>Delivery volume (K pkg)</t>
        </is>
      </c>
      <c r="B15" s="25">
        <f>Assumptions!$C$35</f>
        <v/>
      </c>
      <c r="C15" s="25">
        <f>Assumptions!$C$36</f>
        <v/>
      </c>
      <c r="D15" s="25">
        <f>Assumptions!$C$37</f>
        <v/>
      </c>
      <c r="E15" s="25">
        <f>Assumptions!$C$38</f>
        <v/>
      </c>
      <c r="F15" s="25">
        <f>Assumptions!$C$39</f>
        <v/>
      </c>
      <c r="G15" s="25">
        <f>SUM(B15:F15)</f>
        <v/>
      </c>
    </row>
    <row r="16">
      <c r="A16" s="10" t="inlineStr">
        <is>
          <t>Total delivery cost ($M) = vol × cpd</t>
        </is>
      </c>
      <c r="B16" s="20">
        <f>B14*B15/1000</f>
        <v/>
      </c>
      <c r="C16" s="20">
        <f>C14*C15/1000</f>
        <v/>
      </c>
      <c r="D16" s="20">
        <f>D14*D15/1000</f>
        <v/>
      </c>
      <c r="E16" s="20">
        <f>E14*E15/1000</f>
        <v/>
      </c>
      <c r="F16" s="20">
        <f>F14*F15/1000</f>
        <v/>
      </c>
      <c r="G16" s="20">
        <f>SUM(B16:F16)</f>
        <v/>
      </c>
    </row>
    <row r="18">
      <c r="A18" s="8" t="inlineStr">
        <is>
          <t>BUILD SCENARIO — Internal Development</t>
        </is>
      </c>
      <c r="B18" s="6" t="n"/>
      <c r="C18" s="6" t="n"/>
      <c r="D18" s="6" t="n"/>
      <c r="E18" s="6" t="n"/>
      <c r="F18" s="6" t="n"/>
      <c r="G18" s="6" t="n"/>
    </row>
    <row r="19">
      <c r="A19" s="12" t="inlineStr">
        <is>
          <t>Memo: Upfront investment (no acquisition)</t>
        </is>
      </c>
      <c r="B19" s="18">
        <f>Assumptions!$C$42</f>
        <v/>
      </c>
      <c r="C19" s="19" t="n"/>
      <c r="D19" s="19" t="n"/>
      <c r="E19" s="19" t="n"/>
      <c r="F19" s="19" t="n"/>
      <c r="G19" s="19" t="n"/>
    </row>
    <row r="20">
      <c r="A20" s="10" t="inlineStr">
        <is>
          <t>R&amp;D / engineering spend</t>
        </is>
      </c>
      <c r="B20" s="20">
        <f>Assumptions!$C$44</f>
        <v/>
      </c>
      <c r="C20" s="20">
        <f>Assumptions!$C$45</f>
        <v/>
      </c>
      <c r="D20" s="20">
        <f>Assumptions!$C$46</f>
        <v/>
      </c>
      <c r="E20" s="20">
        <f>Assumptions!$C$47</f>
        <v/>
      </c>
      <c r="F20" s="20">
        <f>Assumptions!$C$48</f>
        <v/>
      </c>
      <c r="G20" s="20">
        <f>SUM(B20:F20)</f>
        <v/>
      </c>
    </row>
    <row r="21">
      <c r="A21" s="10" t="inlineStr">
        <is>
          <t>Regulatory &amp; certification</t>
        </is>
      </c>
      <c r="B21" s="20">
        <f>Assumptions!$C$50</f>
        <v/>
      </c>
      <c r="C21" s="20">
        <f>Assumptions!$C$51</f>
        <v/>
      </c>
      <c r="D21" s="20">
        <f>Assumptions!$C$52</f>
        <v/>
      </c>
      <c r="E21" s="20">
        <f>Assumptions!$C$53</f>
        <v/>
      </c>
      <c r="F21" s="20">
        <f>Assumptions!$C$54</f>
        <v/>
      </c>
      <c r="G21" s="20">
        <f>SUM(B21:F21)</f>
        <v/>
      </c>
    </row>
    <row r="22">
      <c r="A22" s="10" t="inlineStr">
        <is>
          <t>Infrastructure capex</t>
        </is>
      </c>
      <c r="B22" s="20">
        <f>Assumptions!$C$56</f>
        <v/>
      </c>
      <c r="C22" s="20">
        <f>Assumptions!$C$57</f>
        <v/>
      </c>
      <c r="D22" s="20">
        <f>Assumptions!$C$58</f>
        <v/>
      </c>
      <c r="E22" s="20">
        <f>Assumptions!$C$59</f>
        <v/>
      </c>
      <c r="F22" s="20">
        <f>Assumptions!$C$60</f>
        <v/>
      </c>
      <c r="G22" s="20">
        <f>SUM(B22:F22)</f>
        <v/>
      </c>
    </row>
    <row r="23">
      <c r="A23" s="10" t="inlineStr">
        <is>
          <t>Hiring &amp; training</t>
        </is>
      </c>
      <c r="B23" s="20">
        <f>Assumptions!$C$62</f>
        <v/>
      </c>
      <c r="C23" s="20">
        <f>Assumptions!$C$63</f>
        <v/>
      </c>
      <c r="D23" s="20">
        <f>Assumptions!$C$64</f>
        <v/>
      </c>
      <c r="E23" s="20">
        <f>Assumptions!$C$65</f>
        <v/>
      </c>
      <c r="F23" s="20">
        <f>Assumptions!$C$66</f>
        <v/>
      </c>
      <c r="G23" s="20">
        <f>SUM(B23:F23)</f>
        <v/>
      </c>
    </row>
    <row r="24">
      <c r="A24" s="21" t="inlineStr">
        <is>
          <t>Total Build annual spend</t>
        </is>
      </c>
      <c r="B24" s="22">
        <f>B20+B21+B22+B23</f>
        <v/>
      </c>
      <c r="C24" s="22">
        <f>C20+C21+C22+C23</f>
        <v/>
      </c>
      <c r="D24" s="22">
        <f>D20+D21+D22+D23</f>
        <v/>
      </c>
      <c r="E24" s="22">
        <f>E20+E21+E22+E23</f>
        <v/>
      </c>
      <c r="F24" s="22">
        <f>F20+F21+F22+F23</f>
        <v/>
      </c>
      <c r="G24" s="22">
        <f>SUM(B24:F24)</f>
        <v/>
      </c>
    </row>
    <row r="25">
      <c r="A25" s="10" t="inlineStr">
        <is>
          <t>Cumulative Build investment</t>
        </is>
      </c>
      <c r="B25" s="20">
        <f>B24</f>
        <v/>
      </c>
      <c r="C25" s="20">
        <f>B25+C24</f>
        <v/>
      </c>
      <c r="D25" s="20">
        <f>C25+D24</f>
        <v/>
      </c>
      <c r="E25" s="20">
        <f>D25+E24</f>
        <v/>
      </c>
      <c r="F25" s="20">
        <f>E25+F24</f>
        <v/>
      </c>
      <c r="G25" s="23" t="n"/>
    </row>
    <row r="27">
      <c r="A27" s="8" t="inlineStr">
        <is>
          <t xml:space="preserve">  Build — Operating Metrics</t>
        </is>
      </c>
      <c r="B27" s="6" t="n"/>
      <c r="C27" s="6" t="n"/>
      <c r="D27" s="6" t="n"/>
      <c r="E27" s="6" t="n"/>
      <c r="F27" s="6" t="n"/>
      <c r="G27" s="6" t="n"/>
    </row>
    <row r="28">
      <c r="A28" s="10" t="inlineStr">
        <is>
          <t>Cost per delivery ($/pkg)</t>
        </is>
      </c>
      <c r="B28" s="24">
        <f>Assumptions!$C$68</f>
        <v/>
      </c>
      <c r="C28" s="24">
        <f>Assumptions!$C$69</f>
        <v/>
      </c>
      <c r="D28" s="24">
        <f>Assumptions!$C$70</f>
        <v/>
      </c>
      <c r="E28" s="24">
        <f>Assumptions!$C$71</f>
        <v/>
      </c>
      <c r="F28" s="24">
        <f>Assumptions!$C$72</f>
        <v/>
      </c>
      <c r="G28" s="23" t="n"/>
    </row>
    <row r="29">
      <c r="A29" s="10" t="inlineStr">
        <is>
          <t>Delivery volume (K pkg)</t>
        </is>
      </c>
      <c r="B29" s="25">
        <f>Assumptions!$C$74</f>
        <v/>
      </c>
      <c r="C29" s="25">
        <f>Assumptions!$C$75</f>
        <v/>
      </c>
      <c r="D29" s="25">
        <f>Assumptions!$C$76</f>
        <v/>
      </c>
      <c r="E29" s="25">
        <f>Assumptions!$C$77</f>
        <v/>
      </c>
      <c r="F29" s="25">
        <f>Assumptions!$C$78</f>
        <v/>
      </c>
      <c r="G29" s="25">
        <f>SUM(B29:F29)</f>
        <v/>
      </c>
    </row>
    <row r="30">
      <c r="A30" s="10" t="inlineStr">
        <is>
          <t>Total delivery cost ($M) = vol × cpd</t>
        </is>
      </c>
      <c r="B30" s="20">
        <f>B28*B29/1000</f>
        <v/>
      </c>
      <c r="C30" s="20">
        <f>C28*C29/1000</f>
        <v/>
      </c>
      <c r="D30" s="20">
        <f>D28*D29/1000</f>
        <v/>
      </c>
      <c r="E30" s="20">
        <f>E28*E29/1000</f>
        <v/>
      </c>
      <c r="F30" s="20">
        <f>F28*F29/1000</f>
        <v/>
      </c>
      <c r="G30" s="20">
        <f>SUM(B30:F30)</f>
        <v/>
      </c>
    </row>
    <row r="32">
      <c r="A32" s="8" t="inlineStr">
        <is>
          <t>COMPARISON — Buy vs Build</t>
        </is>
      </c>
      <c r="B32" s="6" t="n"/>
      <c r="C32" s="6" t="n"/>
      <c r="D32" s="6" t="n"/>
      <c r="E32" s="6" t="n"/>
      <c r="F32" s="6" t="n"/>
      <c r="G32" s="6" t="n"/>
    </row>
    <row r="33">
      <c r="A33" s="10" t="inlineStr">
        <is>
          <t>Δ Annual spend (Buy − Build)</t>
        </is>
      </c>
      <c r="B33" s="20">
        <f>B10-B24</f>
        <v/>
      </c>
      <c r="C33" s="20">
        <f>C10-C24</f>
        <v/>
      </c>
      <c r="D33" s="20">
        <f>D10-D24</f>
        <v/>
      </c>
      <c r="E33" s="20">
        <f>E10-E24</f>
        <v/>
      </c>
      <c r="F33" s="20">
        <f>F10-F24</f>
        <v/>
      </c>
      <c r="G33" s="20">
        <f>SUM(B33:F33)</f>
        <v/>
      </c>
    </row>
    <row r="34">
      <c r="A34" s="10" t="inlineStr">
        <is>
          <t>Cumulative Δ investment (Buy − Build)</t>
        </is>
      </c>
      <c r="B34" s="20">
        <f>B11-B25</f>
        <v/>
      </c>
      <c r="C34" s="20">
        <f>C11-C25</f>
        <v/>
      </c>
      <c r="D34" s="20">
        <f>D11-D25</f>
        <v/>
      </c>
      <c r="E34" s="20">
        <f>E11-E25</f>
        <v/>
      </c>
      <c r="F34" s="20">
        <f>F11-F25</f>
        <v/>
      </c>
      <c r="G34" s="23" t="n"/>
    </row>
    <row r="35">
      <c r="A35" s="10" t="inlineStr">
        <is>
          <t>Δ Delivery volume (Buy − Build, K pkg)</t>
        </is>
      </c>
      <c r="B35" s="25">
        <f>B15-B29</f>
        <v/>
      </c>
      <c r="C35" s="25">
        <f>C15-C29</f>
        <v/>
      </c>
      <c r="D35" s="25">
        <f>D15-D29</f>
        <v/>
      </c>
      <c r="E35" s="25">
        <f>E15-E29</f>
        <v/>
      </c>
      <c r="F35" s="25">
        <f>F15-F29</f>
        <v/>
      </c>
      <c r="G35" s="25">
        <f>SUM(B35:F35)</f>
        <v/>
      </c>
    </row>
    <row r="37">
      <c r="A37" s="8" t="inlineStr">
        <is>
          <t>NPV CALCULATION (WACC from Assumptions)</t>
        </is>
      </c>
      <c r="B37" s="6" t="n"/>
      <c r="C37" s="6" t="n"/>
      <c r="D37" s="6" t="n"/>
      <c r="E37" s="6" t="n"/>
      <c r="F37" s="6" t="n"/>
      <c r="G37" s="6" t="n"/>
    </row>
    <row r="38">
      <c r="A38" s="12" t="inlineStr">
        <is>
          <t>Discount factor</t>
        </is>
      </c>
      <c r="B38" s="26">
        <f>1/(1+Assumptions!$C$6)^1</f>
        <v/>
      </c>
      <c r="C38" s="26">
        <f>1/(1+Assumptions!$C$6)^2</f>
        <v/>
      </c>
      <c r="D38" s="26">
        <f>1/(1+Assumptions!$C$6)^3</f>
        <v/>
      </c>
      <c r="E38" s="26">
        <f>1/(1+Assumptions!$C$6)^4</f>
        <v/>
      </c>
      <c r="F38" s="26">
        <f>1/(1+Assumptions!$C$6)^5</f>
        <v/>
      </c>
      <c r="G38" s="23" t="n"/>
    </row>
    <row r="39">
      <c r="A39" s="10" t="inlineStr">
        <is>
          <t>PV of Buy spend ($M)</t>
        </is>
      </c>
      <c r="B39" s="20">
        <f>B10*B38</f>
        <v/>
      </c>
      <c r="C39" s="20">
        <f>C10*C38</f>
        <v/>
      </c>
      <c r="D39" s="20">
        <f>D10*D38</f>
        <v/>
      </c>
      <c r="E39" s="20">
        <f>E10*E38</f>
        <v/>
      </c>
      <c r="F39" s="20">
        <f>F10*F38</f>
        <v/>
      </c>
      <c r="G39" s="20">
        <f>SUM(B39:F39)</f>
        <v/>
      </c>
    </row>
    <row r="40">
      <c r="A40" s="10" t="inlineStr">
        <is>
          <t>PV of Build spend ($M)</t>
        </is>
      </c>
      <c r="B40" s="20">
        <f>B24*B38</f>
        <v/>
      </c>
      <c r="C40" s="20">
        <f>C24*C38</f>
        <v/>
      </c>
      <c r="D40" s="20">
        <f>D24*D38</f>
        <v/>
      </c>
      <c r="E40" s="20">
        <f>E24*E38</f>
        <v/>
      </c>
      <c r="F40" s="20">
        <f>F24*F38</f>
        <v/>
      </c>
      <c r="G40" s="20">
        <f>SUM(B40:F40)</f>
        <v/>
      </c>
    </row>
    <row r="42">
      <c r="A42" s="8" t="inlineStr">
        <is>
          <t>KEY OUTPUTS</t>
        </is>
      </c>
      <c r="B42" s="6" t="n"/>
      <c r="C42" s="6" t="n"/>
      <c r="D42" s="6" t="n"/>
      <c r="E42" s="6" t="n"/>
      <c r="F42" s="6" t="n"/>
      <c r="G42" s="6" t="n"/>
    </row>
    <row r="43">
      <c r="A43" s="27" t="inlineStr">
        <is>
          <t>NPV of Buy total spend (cost basis)</t>
        </is>
      </c>
      <c r="B43" s="28">
        <f>G39</f>
        <v/>
      </c>
      <c r="C43" s="29" t="n"/>
      <c r="D43" s="29" t="n"/>
      <c r="E43" s="29" t="n"/>
      <c r="F43" s="29" t="n"/>
      <c r="G43" s="29" t="n"/>
    </row>
    <row r="44">
      <c r="A44" s="27" t="inlineStr">
        <is>
          <t>NPV of Build total spend (cost basis)</t>
        </is>
      </c>
      <c r="B44" s="28">
        <f>G40</f>
        <v/>
      </c>
      <c r="C44" s="29" t="n"/>
      <c r="D44" s="29" t="n"/>
      <c r="E44" s="29" t="n"/>
      <c r="F44" s="29" t="n"/>
      <c r="G44" s="29" t="n"/>
    </row>
    <row r="45">
      <c r="A45" s="27" t="inlineStr">
        <is>
          <t>NPV advantage of Buy over Build (Build cost − Buy cost)</t>
        </is>
      </c>
      <c r="B45" s="28">
        <f>G40-G39</f>
        <v/>
      </c>
      <c r="C45" s="29" t="n"/>
      <c r="D45" s="29" t="n"/>
      <c r="E45" s="29" t="n"/>
      <c r="F45" s="29" t="n"/>
      <c r="G45" s="29" t="n"/>
    </row>
    <row r="46">
      <c r="A46" s="27" t="inlineStr">
        <is>
          <t>Total 5-yr Buy spend ($M, undiscounted)</t>
        </is>
      </c>
      <c r="B46" s="28">
        <f>G10</f>
        <v/>
      </c>
      <c r="C46" s="29" t="n"/>
      <c r="D46" s="29" t="n"/>
      <c r="E46" s="29" t="n"/>
      <c r="F46" s="29" t="n"/>
      <c r="G46" s="29" t="n"/>
    </row>
    <row r="47">
      <c r="A47" s="27" t="inlineStr">
        <is>
          <t>Total 5-yr Build spend ($M, undiscounted)</t>
        </is>
      </c>
      <c r="B47" s="28">
        <f>G24</f>
        <v/>
      </c>
      <c r="C47" s="29" t="n"/>
      <c r="D47" s="29" t="n"/>
      <c r="E47" s="29" t="n"/>
      <c r="F47" s="29" t="n"/>
      <c r="G47" s="29" t="n"/>
    </row>
    <row r="48">
      <c r="A48" s="27" t="inlineStr">
        <is>
          <t>Undiscounted Buy advantage (Build − Buy)</t>
        </is>
      </c>
      <c r="B48" s="28">
        <f>G24-G10</f>
        <v/>
      </c>
      <c r="C48" s="29" t="n"/>
      <c r="D48" s="29" t="n"/>
      <c r="E48" s="29" t="n"/>
      <c r="F48" s="29" t="n"/>
      <c r="G48" s="29" t="n"/>
    </row>
    <row r="49">
      <c r="A49" s="27" t="inlineStr">
        <is>
          <t>5-yr Buy delivery volume (K pkg)</t>
        </is>
      </c>
      <c r="B49" s="30">
        <f>G15</f>
        <v/>
      </c>
      <c r="C49" s="29" t="n"/>
      <c r="D49" s="29" t="n"/>
      <c r="E49" s="29" t="n"/>
      <c r="F49" s="29" t="n"/>
      <c r="G49" s="29" t="n"/>
    </row>
    <row r="50">
      <c r="A50" s="27" t="inlineStr">
        <is>
          <t>5-yr Build delivery volume (K pkg)</t>
        </is>
      </c>
      <c r="B50" s="30">
        <f>G29</f>
        <v/>
      </c>
      <c r="C50" s="29" t="n"/>
      <c r="D50" s="29" t="n"/>
      <c r="E50" s="29" t="n"/>
      <c r="F50" s="29" t="n"/>
      <c r="G50" s="29" t="n"/>
    </row>
    <row r="51">
      <c r="A51" s="27" t="inlineStr">
        <is>
          <t>Δ Delivery volume (Buy − Build, K pkg)</t>
        </is>
      </c>
      <c r="B51" s="30">
        <f>G15-G29</f>
        <v/>
      </c>
      <c r="C51" s="29" t="n"/>
      <c r="D51" s="29" t="n"/>
      <c r="E51" s="29" t="n"/>
      <c r="F51" s="29" t="n"/>
      <c r="G51" s="29" t="n"/>
    </row>
  </sheetData>
  <mergeCells count="17">
    <mergeCell ref="A32:G32"/>
    <mergeCell ref="A13:G13"/>
    <mergeCell ref="B47:G47"/>
    <mergeCell ref="B51:G51"/>
    <mergeCell ref="A1:G1"/>
    <mergeCell ref="B46:G46"/>
    <mergeCell ref="A18:G18"/>
    <mergeCell ref="A27:G27"/>
    <mergeCell ref="B45:G45"/>
    <mergeCell ref="A4:G4"/>
    <mergeCell ref="B49:G49"/>
    <mergeCell ref="B50:G50"/>
    <mergeCell ref="B43:G43"/>
    <mergeCell ref="B44:G44"/>
    <mergeCell ref="B48:G48"/>
    <mergeCell ref="A42:G42"/>
    <mergeCell ref="A37:G3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13" customWidth="1" min="4" max="4"/>
    <col width="14" customWidth="1" min="5" max="5"/>
    <col width="14" customWidth="1" min="6" max="6"/>
    <col width="72" customWidth="1" min="7" max="7"/>
  </cols>
  <sheetData>
    <row r="1">
      <c r="A1" s="1" t="inlineStr">
        <is>
          <t xml:space="preserve">  WEIGHTED SCORING MATRIX — BUY vs BUILD</t>
        </is>
      </c>
      <c r="B1" s="2" t="n"/>
      <c r="C1" s="2" t="n"/>
      <c r="D1" s="2" t="n"/>
      <c r="E1" s="2" t="n"/>
      <c r="F1" s="2" t="n"/>
      <c r="G1" s="2" t="n"/>
    </row>
    <row r="3">
      <c r="A3" s="7" t="inlineStr">
        <is>
          <t>Dimension</t>
        </is>
      </c>
      <c r="B3" s="7" t="inlineStr">
        <is>
          <t>Weight %</t>
        </is>
      </c>
      <c r="C3" s="7" t="inlineStr">
        <is>
          <t>Buy score (1-10)</t>
        </is>
      </c>
      <c r="D3" s="7" t="inlineStr">
        <is>
          <t>Build score (1-10)</t>
        </is>
      </c>
      <c r="E3" s="7" t="inlineStr">
        <is>
          <t>Weighted Buy</t>
        </is>
      </c>
      <c r="F3" s="7" t="inlineStr">
        <is>
          <t>Weighted Build</t>
        </is>
      </c>
      <c r="G3" s="7" t="inlineStr">
        <is>
          <t>Rationale</t>
        </is>
      </c>
    </row>
    <row r="4">
      <c r="A4" s="10" t="inlineStr">
        <is>
          <t>Time to Market</t>
        </is>
      </c>
      <c r="B4" s="31" t="n">
        <v>0.15</v>
      </c>
      <c r="C4" s="32" t="n">
        <v>9</v>
      </c>
      <c r="D4" s="32" t="n">
        <v>3</v>
      </c>
      <c r="E4" s="33">
        <f>B4*C4</f>
        <v/>
      </c>
      <c r="F4" s="33">
        <f>B4*D4</f>
        <v/>
      </c>
      <c r="G4" s="12" t="inlineStr">
        <is>
          <t>DroneUp operational today with Part 135, DFW ops. Build needs 2-3 yrs for first delivery.</t>
        </is>
      </c>
    </row>
    <row r="5">
      <c r="A5" s="10" t="inlineStr">
        <is>
          <t>Technology Risk</t>
        </is>
      </c>
      <c r="B5" s="31" t="n">
        <v>0.12</v>
      </c>
      <c r="C5" s="32" t="n">
        <v>8</v>
      </c>
      <c r="D5" s="32" t="n">
        <v>4</v>
      </c>
      <c r="E5" s="33">
        <f>B5*C5</f>
        <v/>
      </c>
      <c r="F5" s="33">
        <f>B5*D5</f>
        <v/>
      </c>
      <c r="G5" s="12" t="inlineStr">
        <is>
          <t>ATOMx/Uncrew/DBX proven in production. Building UTM + delivery stack from scratch is high-risk.</t>
        </is>
      </c>
    </row>
    <row r="6">
      <c r="A6" s="10" t="inlineStr">
        <is>
          <t>Regulatory Risk</t>
        </is>
      </c>
      <c r="B6" s="31" t="n">
        <v>0.12</v>
      </c>
      <c r="C6" s="32" t="n">
        <v>9</v>
      </c>
      <c r="D6" s="32" t="n">
        <v>4</v>
      </c>
      <c r="E6" s="33">
        <f>B6*C6</f>
        <v/>
      </c>
      <c r="F6" s="33">
        <f>B6*D6</f>
        <v/>
      </c>
      <c r="G6" s="12" t="inlineStr">
        <is>
          <t>Part 135 cert in hand + CTO on FAA BVLOS rulemaking committee. Building cert takes 2-3 yrs, uncertain.</t>
        </is>
      </c>
    </row>
    <row r="7">
      <c r="A7" s="10" t="inlineStr">
        <is>
          <t>Cost Certainty</t>
        </is>
      </c>
      <c r="B7" s="31" t="n">
        <v>0.1</v>
      </c>
      <c r="C7" s="32" t="n">
        <v>6</v>
      </c>
      <c r="D7" s="32" t="n">
        <v>4</v>
      </c>
      <c r="E7" s="33">
        <f>B7*C7</f>
        <v/>
      </c>
      <c r="F7" s="33">
        <f>B7*D7</f>
        <v/>
      </c>
      <c r="G7" s="12" t="inlineStr">
        <is>
          <t>$30/delivery is known baseline with clear improvement levers. Build costs entirely estimated.</t>
        </is>
      </c>
    </row>
    <row r="8">
      <c r="A8" s="10" t="inlineStr">
        <is>
          <t>Competitive Advantage</t>
        </is>
      </c>
      <c r="B8" s="31" t="n">
        <v>0.12</v>
      </c>
      <c r="C8" s="32" t="n">
        <v>8</v>
      </c>
      <c r="D8" s="32" t="n">
        <v>5</v>
      </c>
      <c r="E8" s="33">
        <f>B8*C8</f>
        <v/>
      </c>
      <c r="F8" s="33">
        <f>B8*D8</f>
        <v/>
      </c>
      <c r="G8" s="12" t="inlineStr">
        <is>
          <t>Immediate proprietary UTM + 3 yrs Walmart data. Build delays advantage 2-3 yrs while Amazon/Wing advance.</t>
        </is>
      </c>
    </row>
    <row r="9">
      <c r="A9" s="10" t="inlineStr">
        <is>
          <t>Integration Complexity</t>
        </is>
      </c>
      <c r="B9" s="31" t="n">
        <v>0.08</v>
      </c>
      <c r="C9" s="32" t="n">
        <v>5</v>
      </c>
      <c r="D9" s="32" t="n">
        <v>7</v>
      </c>
      <c r="E9" s="33">
        <f>B9*C9</f>
        <v/>
      </c>
      <c r="F9" s="33">
        <f>B9*D9</f>
        <v/>
      </c>
      <c r="G9" s="12" t="inlineStr">
        <is>
          <t>Acquisition requires cultural + tech integration. Build integrates natively but takes much longer.</t>
        </is>
      </c>
    </row>
    <row r="10">
      <c r="A10" s="10" t="inlineStr">
        <is>
          <t>IP &amp; Data Value</t>
        </is>
      </c>
      <c r="B10" s="31" t="n">
        <v>0.1</v>
      </c>
      <c r="C10" s="32" t="n">
        <v>9</v>
      </c>
      <c r="D10" s="32" t="n">
        <v>2</v>
      </c>
      <c r="E10" s="33">
        <f>B10*C10</f>
        <v/>
      </c>
      <c r="F10" s="33">
        <f>B10*D10</f>
        <v/>
      </c>
      <c r="G10" s="12" t="inlineStr">
        <is>
          <t>AirMap UTM IP (100K daily flights), 3 yrs of Walmart delivery data, DBX patents. Build starts from zero.</t>
        </is>
      </c>
    </row>
    <row r="11">
      <c r="A11" s="10" t="inlineStr">
        <is>
          <t>Talent Acquisition</t>
        </is>
      </c>
      <c r="B11" s="31" t="n">
        <v>0.08</v>
      </c>
      <c r="C11" s="32" t="n">
        <v>8</v>
      </c>
      <c r="D11" s="32" t="n">
        <v>3</v>
      </c>
      <c r="E11" s="33">
        <f>B11*C11</f>
        <v/>
      </c>
      <c r="F11" s="33">
        <f>B11*D11</f>
        <v/>
      </c>
      <c r="G11" s="12" t="inlineStr">
        <is>
          <t>291 employees + 20K pilot network immediately. Building drone team from scratch is very difficult.</t>
        </is>
      </c>
    </row>
    <row r="12">
      <c r="A12" s="10" t="inlineStr">
        <is>
          <t>Scalability</t>
        </is>
      </c>
      <c r="B12" s="31" t="n">
        <v>0.08</v>
      </c>
      <c r="C12" s="32" t="n">
        <v>7</v>
      </c>
      <c r="D12" s="32" t="n">
        <v>6</v>
      </c>
      <c r="E12" s="33">
        <f>B12*C12</f>
        <v/>
      </c>
      <c r="F12" s="33">
        <f>B12*D12</f>
        <v/>
      </c>
      <c r="G12" s="12" t="inlineStr">
        <is>
          <t>DroneUp infra supports immediate scaling across 4,000+ stores. Build can design for scale but won't achieve it for years.</t>
        </is>
      </c>
    </row>
    <row r="13">
      <c r="A13" s="10" t="inlineStr">
        <is>
          <t>Strategic Optionality</t>
        </is>
      </c>
      <c r="B13" s="31" t="n">
        <v>0.05</v>
      </c>
      <c r="C13" s="32" t="n">
        <v>6</v>
      </c>
      <c r="D13" s="32" t="n">
        <v>8</v>
      </c>
      <c r="E13" s="33">
        <f>B13*C13</f>
        <v/>
      </c>
      <c r="F13" s="33">
        <f>B13*D13</f>
        <v/>
      </c>
      <c r="G13" s="12" t="inlineStr">
        <is>
          <t>Build offers more architectural freedom. Buy inherits existing design choices.</t>
        </is>
      </c>
    </row>
    <row r="14">
      <c r="A14" s="21" t="inlineStr">
        <is>
          <t>TOTAL</t>
        </is>
      </c>
      <c r="B14" s="34">
        <f>SUM(B4:B13)</f>
        <v/>
      </c>
      <c r="C14" s="35" t="n"/>
      <c r="D14" s="35" t="n"/>
      <c r="E14" s="36">
        <f>SUM(E4:E13)</f>
        <v/>
      </c>
      <c r="F14" s="36">
        <f>SUM(F4:F13)</f>
        <v/>
      </c>
      <c r="G14" s="35" t="n"/>
    </row>
    <row r="16">
      <c r="A16" s="37" t="inlineStr">
        <is>
          <t>WINNER</t>
        </is>
      </c>
      <c r="B16" s="38">
        <f>IF(E14&gt;F14,"BUY",IF(F14&gt;E14,"BUILD","TIE"))</f>
        <v/>
      </c>
      <c r="C16" s="29" t="n"/>
      <c r="D16" s="29" t="n"/>
      <c r="E16" s="29" t="n"/>
      <c r="F16" s="29" t="n"/>
      <c r="G16" s="29" t="n"/>
    </row>
    <row r="17">
      <c r="A17" s="37" t="inlineStr">
        <is>
          <t>Score margin</t>
        </is>
      </c>
      <c r="B17" s="39">
        <f>ABS(E14-F14)</f>
        <v/>
      </c>
      <c r="C17" s="29" t="n"/>
      <c r="D17" s="29" t="n"/>
      <c r="E17" s="29" t="n"/>
      <c r="F17" s="29" t="n"/>
      <c r="G17" s="29" t="n"/>
    </row>
  </sheetData>
  <mergeCells count="3">
    <mergeCell ref="B16:D16"/>
    <mergeCell ref="B17:D17"/>
    <mergeCell ref="A1:G1"/>
  </mergeCells>
  <conditionalFormatting sqref="C4:D13">
    <cfRule type="colorScale" priority="1">
      <colorScale>
        <cfvo type="num" val="1"/>
        <cfvo type="num" val="5.5"/>
        <cfvo type="num" val="10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2026-05-21T02:15:30Z</dcterms:created>
  <dcterms:modified xsi:type="dcterms:W3CDTF">2026-05-21T02:15:30Z</dcterms:modified>
</cp:coreProperties>
</file>